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9.xml" ContentType="application/vnd.openxmlformats-officedocument.spreadsheetml.chart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8" windowWidth="19032" windowHeight="12276" firstSheet="8" activeTab="10"/>
  </bookViews>
  <sheets>
    <sheet name="35,5 °C" sheetId="1" r:id="rId1"/>
    <sheet name="38,0 °C" sheetId="6" r:id="rId2"/>
    <sheet name="41,0 °C" sheetId="7" r:id="rId3"/>
    <sheet name="35,5 °C BBR ILC w transfer IRET" sheetId="16" r:id="rId4"/>
    <sheet name="38,0 °C BBR ILC w transfer IRET" sheetId="17" r:id="rId5"/>
    <sheet name="41,0 °C BBR ILC w transfer IRET" sheetId="18" r:id="rId6"/>
    <sheet name="35,5 °C IRET+transfer BB" sheetId="11" r:id="rId7"/>
    <sheet name="35,5 °C IRET+local BB" sheetId="10" r:id="rId8"/>
    <sheet name="38,0 °C IRET+transfer BB" sheetId="12" r:id="rId9"/>
    <sheet name="38,0 °C IRET+local BB" sheetId="13" r:id="rId10"/>
    <sheet name="41,0 °C IRET+transfer BB" sheetId="14" r:id="rId11"/>
    <sheet name="41,0 °C IRET+local BB" sheetId="15" r:id="rId12"/>
  </sheets>
  <calcPr calcId="125725"/>
</workbook>
</file>

<file path=xl/calcChain.xml><?xml version="1.0" encoding="utf-8"?>
<calcChain xmlns="http://schemas.openxmlformats.org/spreadsheetml/2006/main">
  <c r="D33" i="1"/>
  <c r="F33"/>
  <c r="J5"/>
  <c r="H33" s="1"/>
  <c r="I33"/>
  <c r="D63"/>
  <c r="K63" s="1"/>
  <c r="F63"/>
  <c r="I63"/>
  <c r="D49" i="7"/>
  <c r="F49"/>
  <c r="J5"/>
  <c r="H49"/>
  <c r="I49"/>
  <c r="K49"/>
  <c r="L49" s="1"/>
  <c r="I79"/>
  <c r="K79"/>
  <c r="D33" i="6"/>
  <c r="F33"/>
  <c r="J5"/>
  <c r="H33" s="1"/>
  <c r="I33"/>
  <c r="D63"/>
  <c r="K63" s="1"/>
  <c r="F63"/>
  <c r="I63"/>
  <c r="Q34" i="7"/>
  <c r="S34"/>
  <c r="X34" s="1"/>
  <c r="U34"/>
  <c r="V34"/>
  <c r="V64"/>
  <c r="X64" s="1"/>
  <c r="Q35"/>
  <c r="S35"/>
  <c r="X35" s="1"/>
  <c r="Y35" s="1"/>
  <c r="U35"/>
  <c r="V35"/>
  <c r="V65"/>
  <c r="X65" s="1"/>
  <c r="Q36"/>
  <c r="S36"/>
  <c r="X36" s="1"/>
  <c r="U36"/>
  <c r="V36"/>
  <c r="V66"/>
  <c r="X66" s="1"/>
  <c r="Q37"/>
  <c r="S37"/>
  <c r="X37" s="1"/>
  <c r="Y37" s="1"/>
  <c r="U37"/>
  <c r="V37"/>
  <c r="V67"/>
  <c r="X67" s="1"/>
  <c r="Q38"/>
  <c r="S38"/>
  <c r="X38" s="1"/>
  <c r="Y38" s="1"/>
  <c r="U38"/>
  <c r="V38"/>
  <c r="Q68"/>
  <c r="R68"/>
  <c r="S68"/>
  <c r="V68"/>
  <c r="X68"/>
  <c r="Q39"/>
  <c r="S39"/>
  <c r="U39"/>
  <c r="V39"/>
  <c r="X39"/>
  <c r="Q69"/>
  <c r="R69"/>
  <c r="X69" s="1"/>
  <c r="Y39" s="1"/>
  <c r="S69"/>
  <c r="V69"/>
  <c r="Q40"/>
  <c r="S40"/>
  <c r="X40" s="1"/>
  <c r="Y40" s="1"/>
  <c r="U40"/>
  <c r="V40"/>
  <c r="V70"/>
  <c r="X70" s="1"/>
  <c r="Q41"/>
  <c r="S41"/>
  <c r="X41" s="1"/>
  <c r="U41"/>
  <c r="V41"/>
  <c r="V71"/>
  <c r="X71" s="1"/>
  <c r="Q42"/>
  <c r="S42"/>
  <c r="X42" s="1"/>
  <c r="Y42" s="1"/>
  <c r="U42"/>
  <c r="V42"/>
  <c r="V72"/>
  <c r="X72" s="1"/>
  <c r="Q43"/>
  <c r="S43"/>
  <c r="X43" s="1"/>
  <c r="U43"/>
  <c r="V43"/>
  <c r="V73"/>
  <c r="X73" s="1"/>
  <c r="Q44"/>
  <c r="S44"/>
  <c r="X44" s="1"/>
  <c r="Y44" s="1"/>
  <c r="U44"/>
  <c r="V44"/>
  <c r="V74"/>
  <c r="X74" s="1"/>
  <c r="Q45"/>
  <c r="S45"/>
  <c r="X45" s="1"/>
  <c r="U45"/>
  <c r="V45"/>
  <c r="V75"/>
  <c r="X75" s="1"/>
  <c r="Q46"/>
  <c r="S46"/>
  <c r="X46" s="1"/>
  <c r="Y46" s="1"/>
  <c r="U46"/>
  <c r="V46"/>
  <c r="V76"/>
  <c r="X76" s="1"/>
  <c r="Q47"/>
  <c r="S47"/>
  <c r="X47" s="1"/>
  <c r="U47"/>
  <c r="V47"/>
  <c r="V77"/>
  <c r="X77" s="1"/>
  <c r="Q48"/>
  <c r="S48"/>
  <c r="X48" s="1"/>
  <c r="Y48" s="1"/>
  <c r="U48"/>
  <c r="V48"/>
  <c r="V78"/>
  <c r="X78" s="1"/>
  <c r="Q49"/>
  <c r="S49"/>
  <c r="X49" s="1"/>
  <c r="U49"/>
  <c r="V49"/>
  <c r="V79"/>
  <c r="X79" s="1"/>
  <c r="Q50"/>
  <c r="S50"/>
  <c r="X50" s="1"/>
  <c r="Y50" s="1"/>
  <c r="U50"/>
  <c r="V50"/>
  <c r="Q80"/>
  <c r="X80" s="1"/>
  <c r="S80"/>
  <c r="V80"/>
  <c r="Q33"/>
  <c r="S33"/>
  <c r="X33" s="1"/>
  <c r="U33"/>
  <c r="V33"/>
  <c r="Q63"/>
  <c r="X63" s="1"/>
  <c r="S63"/>
  <c r="V63"/>
  <c r="D34"/>
  <c r="F34"/>
  <c r="K34" s="1"/>
  <c r="L34" s="1"/>
  <c r="H34"/>
  <c r="I34"/>
  <c r="I64"/>
  <c r="K64" s="1"/>
  <c r="D35"/>
  <c r="F35"/>
  <c r="K35" s="1"/>
  <c r="H35"/>
  <c r="I35"/>
  <c r="I65"/>
  <c r="K65" s="1"/>
  <c r="D36"/>
  <c r="F36"/>
  <c r="K36" s="1"/>
  <c r="L36" s="1"/>
  <c r="H36"/>
  <c r="I36"/>
  <c r="I66"/>
  <c r="K66" s="1"/>
  <c r="D37"/>
  <c r="F37"/>
  <c r="K37" s="1"/>
  <c r="H37"/>
  <c r="I37"/>
  <c r="I67"/>
  <c r="K67" s="1"/>
  <c r="D38"/>
  <c r="F38"/>
  <c r="K38" s="1"/>
  <c r="L38" s="1"/>
  <c r="H38"/>
  <c r="I38"/>
  <c r="D68"/>
  <c r="E68"/>
  <c r="F68"/>
  <c r="I68"/>
  <c r="K68"/>
  <c r="D39"/>
  <c r="F39"/>
  <c r="H39"/>
  <c r="I39"/>
  <c r="K39"/>
  <c r="D69"/>
  <c r="E69"/>
  <c r="K69" s="1"/>
  <c r="L39" s="1"/>
  <c r="F69"/>
  <c r="I69"/>
  <c r="D40"/>
  <c r="F40"/>
  <c r="K40" s="1"/>
  <c r="L40" s="1"/>
  <c r="H40"/>
  <c r="I40"/>
  <c r="I70"/>
  <c r="K70" s="1"/>
  <c r="D41"/>
  <c r="F41"/>
  <c r="K41" s="1"/>
  <c r="H41"/>
  <c r="I41"/>
  <c r="I71"/>
  <c r="K71" s="1"/>
  <c r="D42"/>
  <c r="F42"/>
  <c r="K42" s="1"/>
  <c r="L42" s="1"/>
  <c r="H42"/>
  <c r="I42"/>
  <c r="I72"/>
  <c r="K72" s="1"/>
  <c r="D43"/>
  <c r="F43"/>
  <c r="K43" s="1"/>
  <c r="H43"/>
  <c r="I43"/>
  <c r="I73"/>
  <c r="K73" s="1"/>
  <c r="D44"/>
  <c r="F44"/>
  <c r="K44" s="1"/>
  <c r="L44" s="1"/>
  <c r="H44"/>
  <c r="I44"/>
  <c r="I74"/>
  <c r="K74" s="1"/>
  <c r="D45"/>
  <c r="F45"/>
  <c r="K45" s="1"/>
  <c r="H45"/>
  <c r="I45"/>
  <c r="I75"/>
  <c r="K75" s="1"/>
  <c r="D46"/>
  <c r="F46"/>
  <c r="K46" s="1"/>
  <c r="L46" s="1"/>
  <c r="H46"/>
  <c r="I46"/>
  <c r="I76"/>
  <c r="K76" s="1"/>
  <c r="D47"/>
  <c r="F47"/>
  <c r="K47" s="1"/>
  <c r="H47"/>
  <c r="I47"/>
  <c r="I77"/>
  <c r="K77" s="1"/>
  <c r="D48"/>
  <c r="F48"/>
  <c r="K48" s="1"/>
  <c r="L48" s="1"/>
  <c r="H48"/>
  <c r="I48"/>
  <c r="I78"/>
  <c r="K78" s="1"/>
  <c r="D50"/>
  <c r="F50"/>
  <c r="K50" s="1"/>
  <c r="H50"/>
  <c r="I50"/>
  <c r="D80"/>
  <c r="K80" s="1"/>
  <c r="F80"/>
  <c r="I80"/>
  <c r="D33"/>
  <c r="F33"/>
  <c r="K33" s="1"/>
  <c r="L33" s="1"/>
  <c r="H33"/>
  <c r="I33"/>
  <c r="D63"/>
  <c r="K63" s="1"/>
  <c r="F63"/>
  <c r="I63"/>
  <c r="Q80" i="6"/>
  <c r="S80"/>
  <c r="V80"/>
  <c r="X80"/>
  <c r="V79"/>
  <c r="X79"/>
  <c r="V78"/>
  <c r="X78"/>
  <c r="V77"/>
  <c r="X77"/>
  <c r="V76"/>
  <c r="X76"/>
  <c r="V75"/>
  <c r="X75"/>
  <c r="V74"/>
  <c r="X74"/>
  <c r="V73"/>
  <c r="X73"/>
  <c r="V72"/>
  <c r="X72"/>
  <c r="V71"/>
  <c r="X71"/>
  <c r="V70"/>
  <c r="X70"/>
  <c r="Q69"/>
  <c r="R69"/>
  <c r="X69" s="1"/>
  <c r="S69"/>
  <c r="V69"/>
  <c r="Q68"/>
  <c r="R68"/>
  <c r="S68"/>
  <c r="V68"/>
  <c r="X68"/>
  <c r="V67"/>
  <c r="X67"/>
  <c r="V66"/>
  <c r="X66"/>
  <c r="V65"/>
  <c r="X65"/>
  <c r="V64"/>
  <c r="X64"/>
  <c r="Q63"/>
  <c r="S63"/>
  <c r="V63"/>
  <c r="X63"/>
  <c r="Q50"/>
  <c r="S50"/>
  <c r="X50" s="1"/>
  <c r="Y50" s="1"/>
  <c r="U50"/>
  <c r="V50"/>
  <c r="Q49"/>
  <c r="S49"/>
  <c r="U49"/>
  <c r="V49"/>
  <c r="X49"/>
  <c r="Q48"/>
  <c r="S48"/>
  <c r="X48" s="1"/>
  <c r="Y48" s="1"/>
  <c r="U48"/>
  <c r="V48"/>
  <c r="Q47"/>
  <c r="S47"/>
  <c r="U47"/>
  <c r="V47"/>
  <c r="X47"/>
  <c r="Q46"/>
  <c r="S46"/>
  <c r="X46" s="1"/>
  <c r="Y46" s="1"/>
  <c r="U46"/>
  <c r="V46"/>
  <c r="Q45"/>
  <c r="S45"/>
  <c r="U45"/>
  <c r="V45"/>
  <c r="X45"/>
  <c r="Q44"/>
  <c r="S44"/>
  <c r="X44" s="1"/>
  <c r="Y44" s="1"/>
  <c r="U44"/>
  <c r="V44"/>
  <c r="Q43"/>
  <c r="S43"/>
  <c r="U43"/>
  <c r="V43"/>
  <c r="X43"/>
  <c r="Q42"/>
  <c r="S42"/>
  <c r="X42" s="1"/>
  <c r="Y42" s="1"/>
  <c r="U42"/>
  <c r="V42"/>
  <c r="Q41"/>
  <c r="S41"/>
  <c r="U41"/>
  <c r="V41"/>
  <c r="X41"/>
  <c r="Q40"/>
  <c r="S40"/>
  <c r="X40" s="1"/>
  <c r="Y40" s="1"/>
  <c r="U40"/>
  <c r="V40"/>
  <c r="Q39"/>
  <c r="S39"/>
  <c r="U39"/>
  <c r="V39"/>
  <c r="X39"/>
  <c r="Q38"/>
  <c r="S38"/>
  <c r="X38" s="1"/>
  <c r="Y38" s="1"/>
  <c r="U38"/>
  <c r="V38"/>
  <c r="Q37"/>
  <c r="S37"/>
  <c r="U37"/>
  <c r="V37"/>
  <c r="X37"/>
  <c r="Q36"/>
  <c r="S36"/>
  <c r="X36" s="1"/>
  <c r="Y36" s="1"/>
  <c r="U36"/>
  <c r="V36"/>
  <c r="Q35"/>
  <c r="S35"/>
  <c r="U35"/>
  <c r="V35"/>
  <c r="X35"/>
  <c r="Q34"/>
  <c r="S34"/>
  <c r="X34" s="1"/>
  <c r="Y34" s="1"/>
  <c r="U34"/>
  <c r="V34"/>
  <c r="Q33"/>
  <c r="S33"/>
  <c r="U33"/>
  <c r="V33"/>
  <c r="X33"/>
  <c r="V64" i="1"/>
  <c r="X64"/>
  <c r="V65"/>
  <c r="X65"/>
  <c r="V66"/>
  <c r="X66"/>
  <c r="V67"/>
  <c r="X67"/>
  <c r="Q68"/>
  <c r="R68"/>
  <c r="X68" s="1"/>
  <c r="S68"/>
  <c r="V68"/>
  <c r="Q69"/>
  <c r="R69"/>
  <c r="S69"/>
  <c r="V69"/>
  <c r="X69"/>
  <c r="V70"/>
  <c r="X70"/>
  <c r="V71"/>
  <c r="X71"/>
  <c r="V72"/>
  <c r="X72"/>
  <c r="V73"/>
  <c r="X73"/>
  <c r="V74"/>
  <c r="X74"/>
  <c r="V75"/>
  <c r="X75"/>
  <c r="V76"/>
  <c r="X76"/>
  <c r="V77"/>
  <c r="X77"/>
  <c r="V78"/>
  <c r="X78"/>
  <c r="V79"/>
  <c r="X79"/>
  <c r="Q80"/>
  <c r="S80"/>
  <c r="V80"/>
  <c r="X80"/>
  <c r="Q63"/>
  <c r="S63"/>
  <c r="V63"/>
  <c r="X63"/>
  <c r="Q34"/>
  <c r="S34"/>
  <c r="X34" s="1"/>
  <c r="Y34" s="1"/>
  <c r="U34"/>
  <c r="V34"/>
  <c r="Q35"/>
  <c r="S35"/>
  <c r="U35"/>
  <c r="V35"/>
  <c r="X35"/>
  <c r="Q36"/>
  <c r="S36"/>
  <c r="X36" s="1"/>
  <c r="Y36" s="1"/>
  <c r="U36"/>
  <c r="V36"/>
  <c r="Q37"/>
  <c r="S37"/>
  <c r="U37"/>
  <c r="V37"/>
  <c r="X37"/>
  <c r="Q38"/>
  <c r="S38"/>
  <c r="U38"/>
  <c r="V38"/>
  <c r="Q39"/>
  <c r="S39"/>
  <c r="U39"/>
  <c r="V39"/>
  <c r="X39"/>
  <c r="Q40"/>
  <c r="S40"/>
  <c r="U40"/>
  <c r="V40"/>
  <c r="Q41"/>
  <c r="S41"/>
  <c r="U41"/>
  <c r="V41"/>
  <c r="X41"/>
  <c r="Q42"/>
  <c r="S42"/>
  <c r="U42"/>
  <c r="V42"/>
  <c r="Q43"/>
  <c r="S43"/>
  <c r="U43"/>
  <c r="V43"/>
  <c r="X43"/>
  <c r="Q44"/>
  <c r="S44"/>
  <c r="U44"/>
  <c r="V44"/>
  <c r="Q45"/>
  <c r="S45"/>
  <c r="U45"/>
  <c r="V45"/>
  <c r="X45"/>
  <c r="Q46"/>
  <c r="S46"/>
  <c r="U46"/>
  <c r="V46"/>
  <c r="Q47"/>
  <c r="S47"/>
  <c r="U47"/>
  <c r="V47"/>
  <c r="X47"/>
  <c r="Q48"/>
  <c r="S48"/>
  <c r="U48"/>
  <c r="V48"/>
  <c r="Q49"/>
  <c r="S49"/>
  <c r="U49"/>
  <c r="V49"/>
  <c r="X49"/>
  <c r="Q50"/>
  <c r="S50"/>
  <c r="U50"/>
  <c r="V50"/>
  <c r="Q33"/>
  <c r="S33"/>
  <c r="U33"/>
  <c r="V33"/>
  <c r="X33"/>
  <c r="D80" i="6"/>
  <c r="F80"/>
  <c r="I80"/>
  <c r="K80"/>
  <c r="I79"/>
  <c r="K79"/>
  <c r="I78"/>
  <c r="K78"/>
  <c r="I77"/>
  <c r="K77"/>
  <c r="I76"/>
  <c r="K76"/>
  <c r="I75"/>
  <c r="K75"/>
  <c r="I74"/>
  <c r="K74"/>
  <c r="I73"/>
  <c r="K73"/>
  <c r="I72"/>
  <c r="K72"/>
  <c r="I71"/>
  <c r="K71"/>
  <c r="I70"/>
  <c r="K70"/>
  <c r="D69"/>
  <c r="E69"/>
  <c r="F69"/>
  <c r="I69"/>
  <c r="D68"/>
  <c r="E68"/>
  <c r="F68"/>
  <c r="I68"/>
  <c r="K68"/>
  <c r="I67"/>
  <c r="K67"/>
  <c r="I66"/>
  <c r="K66" s="1"/>
  <c r="I65"/>
  <c r="K65" s="1"/>
  <c r="I64"/>
  <c r="K64" s="1"/>
  <c r="D50"/>
  <c r="F50"/>
  <c r="H50"/>
  <c r="I50"/>
  <c r="K50"/>
  <c r="D49"/>
  <c r="F49"/>
  <c r="H49"/>
  <c r="I49"/>
  <c r="D48"/>
  <c r="F48"/>
  <c r="H48"/>
  <c r="I48"/>
  <c r="K48"/>
  <c r="D47"/>
  <c r="F47"/>
  <c r="H47"/>
  <c r="I47"/>
  <c r="D46"/>
  <c r="F46"/>
  <c r="H46"/>
  <c r="I46"/>
  <c r="K46"/>
  <c r="D45"/>
  <c r="F45"/>
  <c r="H45"/>
  <c r="I45"/>
  <c r="D44"/>
  <c r="F44"/>
  <c r="H44"/>
  <c r="I44"/>
  <c r="K44"/>
  <c r="D43"/>
  <c r="F43"/>
  <c r="H43"/>
  <c r="I43"/>
  <c r="D42"/>
  <c r="F42"/>
  <c r="H42"/>
  <c r="I42"/>
  <c r="K42"/>
  <c r="D41"/>
  <c r="F41"/>
  <c r="H41"/>
  <c r="I41"/>
  <c r="D40"/>
  <c r="F40"/>
  <c r="H40"/>
  <c r="I40"/>
  <c r="K40"/>
  <c r="D39"/>
  <c r="F39"/>
  <c r="H39"/>
  <c r="I39"/>
  <c r="D38"/>
  <c r="F38"/>
  <c r="H38"/>
  <c r="I38"/>
  <c r="K38"/>
  <c r="D37"/>
  <c r="F37"/>
  <c r="H37"/>
  <c r="I37"/>
  <c r="D36"/>
  <c r="F36"/>
  <c r="H36"/>
  <c r="I36"/>
  <c r="K36"/>
  <c r="L36" s="1"/>
  <c r="D35"/>
  <c r="F35"/>
  <c r="H35"/>
  <c r="I35"/>
  <c r="D34"/>
  <c r="F34"/>
  <c r="H34"/>
  <c r="I34"/>
  <c r="K34"/>
  <c r="I64" i="1"/>
  <c r="K64"/>
  <c r="I65"/>
  <c r="K65"/>
  <c r="I66"/>
  <c r="K66"/>
  <c r="I67"/>
  <c r="K67"/>
  <c r="D68"/>
  <c r="E68"/>
  <c r="F68"/>
  <c r="I68"/>
  <c r="D69"/>
  <c r="E69"/>
  <c r="F69"/>
  <c r="I69"/>
  <c r="K69"/>
  <c r="I70"/>
  <c r="K70"/>
  <c r="I71"/>
  <c r="K71"/>
  <c r="I72"/>
  <c r="K72"/>
  <c r="I73"/>
  <c r="K73"/>
  <c r="I74"/>
  <c r="K74"/>
  <c r="I75"/>
  <c r="K75"/>
  <c r="I76"/>
  <c r="K76"/>
  <c r="I77"/>
  <c r="K77"/>
  <c r="I78"/>
  <c r="K78"/>
  <c r="I79"/>
  <c r="K79"/>
  <c r="D80"/>
  <c r="F80"/>
  <c r="I80"/>
  <c r="K80"/>
  <c r="D34"/>
  <c r="F34"/>
  <c r="H34"/>
  <c r="I34"/>
  <c r="D35"/>
  <c r="F35"/>
  <c r="H35"/>
  <c r="I35"/>
  <c r="K35"/>
  <c r="D36"/>
  <c r="F36"/>
  <c r="H36"/>
  <c r="I36"/>
  <c r="D37"/>
  <c r="F37"/>
  <c r="H37"/>
  <c r="I37"/>
  <c r="K37"/>
  <c r="D38"/>
  <c r="F38"/>
  <c r="H38"/>
  <c r="I38"/>
  <c r="D39"/>
  <c r="F39"/>
  <c r="H39"/>
  <c r="I39"/>
  <c r="K39"/>
  <c r="D40"/>
  <c r="F40"/>
  <c r="H40"/>
  <c r="I40"/>
  <c r="D41"/>
  <c r="F41"/>
  <c r="H41"/>
  <c r="I41"/>
  <c r="K41"/>
  <c r="L41" s="1"/>
  <c r="D42"/>
  <c r="F42"/>
  <c r="H42"/>
  <c r="I42"/>
  <c r="D43"/>
  <c r="F43"/>
  <c r="H43"/>
  <c r="I43"/>
  <c r="K43"/>
  <c r="D44"/>
  <c r="F44"/>
  <c r="H44"/>
  <c r="I44"/>
  <c r="D45"/>
  <c r="F45"/>
  <c r="H45"/>
  <c r="I45"/>
  <c r="K45"/>
  <c r="L45" s="1"/>
  <c r="D46"/>
  <c r="F46"/>
  <c r="H46"/>
  <c r="I46"/>
  <c r="D47"/>
  <c r="F47"/>
  <c r="H47"/>
  <c r="I47"/>
  <c r="K47"/>
  <c r="D48"/>
  <c r="F48"/>
  <c r="H48"/>
  <c r="I48"/>
  <c r="D49"/>
  <c r="F49"/>
  <c r="H49"/>
  <c r="I49"/>
  <c r="K49"/>
  <c r="L49" s="1"/>
  <c r="D50"/>
  <c r="F50"/>
  <c r="H50"/>
  <c r="I50"/>
  <c r="W5" i="7"/>
  <c r="W5" i="6"/>
  <c r="W5" i="1"/>
  <c r="T27" i="7"/>
  <c r="X27"/>
  <c r="Y27"/>
  <c r="B5"/>
  <c r="B6"/>
  <c r="X26"/>
  <c r="X25"/>
  <c r="X24"/>
  <c r="X23"/>
  <c r="X22"/>
  <c r="X21"/>
  <c r="X20"/>
  <c r="X19"/>
  <c r="X18"/>
  <c r="X17"/>
  <c r="X16"/>
  <c r="X15"/>
  <c r="X14"/>
  <c r="X13"/>
  <c r="X12"/>
  <c r="X11"/>
  <c r="X10"/>
  <c r="G27"/>
  <c r="K27"/>
  <c r="L27" s="1"/>
  <c r="E26"/>
  <c r="G26" s="1"/>
  <c r="L26" s="1"/>
  <c r="K26"/>
  <c r="E25"/>
  <c r="G25" s="1"/>
  <c r="L25" s="1"/>
  <c r="K25"/>
  <c r="E24"/>
  <c r="G24" s="1"/>
  <c r="L24" s="1"/>
  <c r="K24"/>
  <c r="E23"/>
  <c r="G23" s="1"/>
  <c r="L23" s="1"/>
  <c r="K23"/>
  <c r="E22"/>
  <c r="G22" s="1"/>
  <c r="L22" s="1"/>
  <c r="K22"/>
  <c r="E21"/>
  <c r="G21" s="1"/>
  <c r="L21" s="1"/>
  <c r="K21"/>
  <c r="E20"/>
  <c r="G20" s="1"/>
  <c r="L20" s="1"/>
  <c r="K20"/>
  <c r="E19"/>
  <c r="G19" s="1"/>
  <c r="L19" s="1"/>
  <c r="K19"/>
  <c r="E18"/>
  <c r="G18" s="1"/>
  <c r="L18" s="1"/>
  <c r="K18"/>
  <c r="E17"/>
  <c r="G17" s="1"/>
  <c r="L17" s="1"/>
  <c r="K17"/>
  <c r="E16"/>
  <c r="G16" s="1"/>
  <c r="L16" s="1"/>
  <c r="K16"/>
  <c r="E15"/>
  <c r="G15" s="1"/>
  <c r="L15" s="1"/>
  <c r="K15"/>
  <c r="E14"/>
  <c r="G14" s="1"/>
  <c r="L14" s="1"/>
  <c r="K14"/>
  <c r="E13"/>
  <c r="G13" s="1"/>
  <c r="L13" s="1"/>
  <c r="K13"/>
  <c r="E12"/>
  <c r="G12" s="1"/>
  <c r="L12" s="1"/>
  <c r="K12"/>
  <c r="E11"/>
  <c r="G11" s="1"/>
  <c r="L11" s="1"/>
  <c r="K11"/>
  <c r="E10"/>
  <c r="G10" s="1"/>
  <c r="L10" s="1"/>
  <c r="K10"/>
  <c r="L50" i="6"/>
  <c r="L48"/>
  <c r="L46"/>
  <c r="L44"/>
  <c r="L42"/>
  <c r="L40"/>
  <c r="L38"/>
  <c r="G27"/>
  <c r="K27"/>
  <c r="L27" s="1"/>
  <c r="B5"/>
  <c r="B6"/>
  <c r="E26"/>
  <c r="G26" s="1"/>
  <c r="L26" s="1"/>
  <c r="K26"/>
  <c r="E25"/>
  <c r="G25" s="1"/>
  <c r="L25" s="1"/>
  <c r="K25"/>
  <c r="E24"/>
  <c r="G24" s="1"/>
  <c r="L24" s="1"/>
  <c r="K24"/>
  <c r="E23"/>
  <c r="G23" s="1"/>
  <c r="L23" s="1"/>
  <c r="K23"/>
  <c r="E22"/>
  <c r="G22" s="1"/>
  <c r="L22" s="1"/>
  <c r="K22"/>
  <c r="E21"/>
  <c r="G21" s="1"/>
  <c r="L21" s="1"/>
  <c r="K21"/>
  <c r="E20"/>
  <c r="G20" s="1"/>
  <c r="L20" s="1"/>
  <c r="K20"/>
  <c r="E19"/>
  <c r="G19" s="1"/>
  <c r="L19" s="1"/>
  <c r="K19"/>
  <c r="E18"/>
  <c r="G18" s="1"/>
  <c r="L18" s="1"/>
  <c r="K18"/>
  <c r="E17"/>
  <c r="G17" s="1"/>
  <c r="L17" s="1"/>
  <c r="K17"/>
  <c r="E16"/>
  <c r="G16" s="1"/>
  <c r="L16" s="1"/>
  <c r="K16"/>
  <c r="E15"/>
  <c r="G15" s="1"/>
  <c r="L15" s="1"/>
  <c r="K15"/>
  <c r="E14"/>
  <c r="G14" s="1"/>
  <c r="L14" s="1"/>
  <c r="K14"/>
  <c r="E13"/>
  <c r="G13" s="1"/>
  <c r="L13" s="1"/>
  <c r="K13"/>
  <c r="E12"/>
  <c r="G12" s="1"/>
  <c r="L12" s="1"/>
  <c r="K12"/>
  <c r="E11"/>
  <c r="G11" s="1"/>
  <c r="L11" s="1"/>
  <c r="K11"/>
  <c r="E10"/>
  <c r="G10" s="1"/>
  <c r="L10" s="1"/>
  <c r="K10"/>
  <c r="Y33"/>
  <c r="Y49"/>
  <c r="Y47"/>
  <c r="Y45"/>
  <c r="Y43"/>
  <c r="Y41"/>
  <c r="Y39"/>
  <c r="Y37"/>
  <c r="Y35"/>
  <c r="T27"/>
  <c r="X27"/>
  <c r="Y27"/>
  <c r="X26"/>
  <c r="X25"/>
  <c r="X24"/>
  <c r="X23"/>
  <c r="X22"/>
  <c r="X21"/>
  <c r="X20"/>
  <c r="X19"/>
  <c r="X18"/>
  <c r="X17"/>
  <c r="X16"/>
  <c r="X15"/>
  <c r="X14"/>
  <c r="X13"/>
  <c r="X12"/>
  <c r="X11"/>
  <c r="X10"/>
  <c r="Y35" i="1"/>
  <c r="Y37"/>
  <c r="Y39"/>
  <c r="Y41"/>
  <c r="Y43"/>
  <c r="Y45"/>
  <c r="Y47"/>
  <c r="Y49"/>
  <c r="Y33"/>
  <c r="L35"/>
  <c r="L37"/>
  <c r="L39"/>
  <c r="L43"/>
  <c r="L47"/>
  <c r="B5"/>
  <c r="R10" s="1"/>
  <c r="T10" s="1"/>
  <c r="Y10" s="1"/>
  <c r="B6"/>
  <c r="R11"/>
  <c r="T11" s="1"/>
  <c r="Y11" s="1"/>
  <c r="X11"/>
  <c r="R12"/>
  <c r="T12" s="1"/>
  <c r="Y12" s="1"/>
  <c r="X12"/>
  <c r="R13"/>
  <c r="T13" s="1"/>
  <c r="Y13" s="1"/>
  <c r="X13"/>
  <c r="R14"/>
  <c r="T14" s="1"/>
  <c r="Y14" s="1"/>
  <c r="X14"/>
  <c r="R15"/>
  <c r="T15" s="1"/>
  <c r="Y15" s="1"/>
  <c r="X15"/>
  <c r="R16"/>
  <c r="T16" s="1"/>
  <c r="Y16" s="1"/>
  <c r="X16"/>
  <c r="R17"/>
  <c r="T17" s="1"/>
  <c r="Y17" s="1"/>
  <c r="X17"/>
  <c r="R18"/>
  <c r="T18" s="1"/>
  <c r="Y18" s="1"/>
  <c r="X18"/>
  <c r="R19"/>
  <c r="T19" s="1"/>
  <c r="Y19" s="1"/>
  <c r="X19"/>
  <c r="R20"/>
  <c r="T20" s="1"/>
  <c r="Y20" s="1"/>
  <c r="X20"/>
  <c r="R21"/>
  <c r="T21" s="1"/>
  <c r="Y21" s="1"/>
  <c r="X21"/>
  <c r="R22"/>
  <c r="T22" s="1"/>
  <c r="Y22" s="1"/>
  <c r="X22"/>
  <c r="R23"/>
  <c r="T23" s="1"/>
  <c r="Y23" s="1"/>
  <c r="X23"/>
  <c r="R24"/>
  <c r="T24" s="1"/>
  <c r="Y24" s="1"/>
  <c r="X24"/>
  <c r="R25"/>
  <c r="T25" s="1"/>
  <c r="Y25" s="1"/>
  <c r="X25"/>
  <c r="R26"/>
  <c r="T26" s="1"/>
  <c r="Y26" s="1"/>
  <c r="X26"/>
  <c r="T27"/>
  <c r="X27"/>
  <c r="Y27"/>
  <c r="X10"/>
  <c r="K11"/>
  <c r="K12"/>
  <c r="K13"/>
  <c r="K14"/>
  <c r="K15"/>
  <c r="K16"/>
  <c r="K17"/>
  <c r="K18"/>
  <c r="K19"/>
  <c r="K20"/>
  <c r="K21"/>
  <c r="K22"/>
  <c r="K23"/>
  <c r="K24"/>
  <c r="K25"/>
  <c r="K26"/>
  <c r="G27"/>
  <c r="K27"/>
  <c r="L27" s="1"/>
  <c r="E10"/>
  <c r="G10" s="1"/>
  <c r="L10" s="1"/>
  <c r="K10"/>
  <c r="R6" i="7"/>
  <c r="R5"/>
  <c r="F5"/>
  <c r="F6" i="6"/>
  <c r="F5"/>
  <c r="R6"/>
  <c r="R5"/>
  <c r="R6" i="1"/>
  <c r="R5"/>
  <c r="F6"/>
  <c r="F5"/>
  <c r="O5" i="7"/>
  <c r="O6"/>
  <c r="O5" i="6"/>
  <c r="O6"/>
  <c r="O6" i="1"/>
  <c r="O5"/>
  <c r="R26" i="7" l="1"/>
  <c r="T26" s="1"/>
  <c r="Y26" s="1"/>
  <c r="R25"/>
  <c r="T25" s="1"/>
  <c r="Y25" s="1"/>
  <c r="R24"/>
  <c r="T24" s="1"/>
  <c r="Y24" s="1"/>
  <c r="R23"/>
  <c r="T23" s="1"/>
  <c r="Y23" s="1"/>
  <c r="R22"/>
  <c r="T22" s="1"/>
  <c r="Y22" s="1"/>
  <c r="R21"/>
  <c r="T21" s="1"/>
  <c r="Y21" s="1"/>
  <c r="R20"/>
  <c r="T20" s="1"/>
  <c r="Y20" s="1"/>
  <c r="R19"/>
  <c r="T19" s="1"/>
  <c r="Y19" s="1"/>
  <c r="R18"/>
  <c r="T18" s="1"/>
  <c r="Y18" s="1"/>
  <c r="R17"/>
  <c r="T17" s="1"/>
  <c r="Y17" s="1"/>
  <c r="R16"/>
  <c r="T16" s="1"/>
  <c r="Y16" s="1"/>
  <c r="R15"/>
  <c r="T15" s="1"/>
  <c r="Y15" s="1"/>
  <c r="R14"/>
  <c r="T14" s="1"/>
  <c r="Y14" s="1"/>
  <c r="R13"/>
  <c r="T13" s="1"/>
  <c r="Y13" s="1"/>
  <c r="R12"/>
  <c r="T12" s="1"/>
  <c r="Y12" s="1"/>
  <c r="R11"/>
  <c r="T11" s="1"/>
  <c r="Y11" s="1"/>
  <c r="R10"/>
  <c r="T10" s="1"/>
  <c r="Y10" s="1"/>
  <c r="K50" i="1"/>
  <c r="L50" s="1"/>
  <c r="K46"/>
  <c r="L46" s="1"/>
  <c r="K42"/>
  <c r="L42" s="1"/>
  <c r="K38"/>
  <c r="K34"/>
  <c r="L34" s="1"/>
  <c r="K35" i="6"/>
  <c r="L35" s="1"/>
  <c r="K39"/>
  <c r="K43"/>
  <c r="L43" s="1"/>
  <c r="K47"/>
  <c r="L47" s="1"/>
  <c r="K69"/>
  <c r="X48" i="1"/>
  <c r="Y48" s="1"/>
  <c r="X44"/>
  <c r="Y44" s="1"/>
  <c r="X40"/>
  <c r="Y40" s="1"/>
  <c r="L50" i="7"/>
  <c r="L47"/>
  <c r="L45"/>
  <c r="L43"/>
  <c r="L41"/>
  <c r="L37"/>
  <c r="L35"/>
  <c r="Y33"/>
  <c r="Y49"/>
  <c r="Y47"/>
  <c r="Y45"/>
  <c r="Y43"/>
  <c r="Y41"/>
  <c r="K33" i="1"/>
  <c r="L33" s="1"/>
  <c r="R26" i="6"/>
  <c r="T26" s="1"/>
  <c r="Y26" s="1"/>
  <c r="R25"/>
  <c r="T25" s="1"/>
  <c r="Y25" s="1"/>
  <c r="R24"/>
  <c r="T24" s="1"/>
  <c r="Y24" s="1"/>
  <c r="R23"/>
  <c r="T23" s="1"/>
  <c r="Y23" s="1"/>
  <c r="R22"/>
  <c r="T22" s="1"/>
  <c r="Y22" s="1"/>
  <c r="R21"/>
  <c r="T21" s="1"/>
  <c r="Y21" s="1"/>
  <c r="R20"/>
  <c r="T20" s="1"/>
  <c r="Y20" s="1"/>
  <c r="R19"/>
  <c r="T19" s="1"/>
  <c r="Y19" s="1"/>
  <c r="R18"/>
  <c r="T18" s="1"/>
  <c r="Y18" s="1"/>
  <c r="R17"/>
  <c r="T17" s="1"/>
  <c r="Y17" s="1"/>
  <c r="R16"/>
  <c r="T16" s="1"/>
  <c r="Y16" s="1"/>
  <c r="R15"/>
  <c r="T15" s="1"/>
  <c r="Y15" s="1"/>
  <c r="R14"/>
  <c r="T14" s="1"/>
  <c r="Y14" s="1"/>
  <c r="R13"/>
  <c r="T13" s="1"/>
  <c r="Y13" s="1"/>
  <c r="R12"/>
  <c r="T12" s="1"/>
  <c r="Y12" s="1"/>
  <c r="R11"/>
  <c r="T11" s="1"/>
  <c r="Y11" s="1"/>
  <c r="R10"/>
  <c r="T10" s="1"/>
  <c r="Y10" s="1"/>
  <c r="E26" i="1"/>
  <c r="G26" s="1"/>
  <c r="L26" s="1"/>
  <c r="E25"/>
  <c r="G25" s="1"/>
  <c r="L25" s="1"/>
  <c r="E24"/>
  <c r="G24" s="1"/>
  <c r="L24" s="1"/>
  <c r="E23"/>
  <c r="G23" s="1"/>
  <c r="L23" s="1"/>
  <c r="E22"/>
  <c r="G22" s="1"/>
  <c r="L22" s="1"/>
  <c r="E21"/>
  <c r="G21" s="1"/>
  <c r="L21" s="1"/>
  <c r="E20"/>
  <c r="G20" s="1"/>
  <c r="L20" s="1"/>
  <c r="E19"/>
  <c r="G19" s="1"/>
  <c r="L19" s="1"/>
  <c r="E18"/>
  <c r="G18" s="1"/>
  <c r="L18" s="1"/>
  <c r="E17"/>
  <c r="G17" s="1"/>
  <c r="L17" s="1"/>
  <c r="E16"/>
  <c r="G16" s="1"/>
  <c r="L16" s="1"/>
  <c r="E15"/>
  <c r="G15" s="1"/>
  <c r="L15" s="1"/>
  <c r="E14"/>
  <c r="G14" s="1"/>
  <c r="L14" s="1"/>
  <c r="E13"/>
  <c r="G13" s="1"/>
  <c r="L13" s="1"/>
  <c r="E12"/>
  <c r="G12" s="1"/>
  <c r="L12" s="1"/>
  <c r="E11"/>
  <c r="G11" s="1"/>
  <c r="L11" s="1"/>
  <c r="K48"/>
  <c r="L48" s="1"/>
  <c r="K44"/>
  <c r="L44" s="1"/>
  <c r="K40"/>
  <c r="L40" s="1"/>
  <c r="K36"/>
  <c r="L36" s="1"/>
  <c r="K68"/>
  <c r="L34" i="6"/>
  <c r="K37"/>
  <c r="L37" s="1"/>
  <c r="K41"/>
  <c r="L41" s="1"/>
  <c r="K45"/>
  <c r="L45" s="1"/>
  <c r="K49"/>
  <c r="L49" s="1"/>
  <c r="X50" i="1"/>
  <c r="Y50" s="1"/>
  <c r="X46"/>
  <c r="Y46" s="1"/>
  <c r="X42"/>
  <c r="Y42" s="1"/>
  <c r="X38"/>
  <c r="Y38" s="1"/>
  <c r="Y36" i="7"/>
  <c r="Y34"/>
  <c r="K33" i="6"/>
  <c r="L33" s="1"/>
  <c r="L38" i="1" l="1"/>
  <c r="L39" i="6"/>
</calcChain>
</file>

<file path=xl/comments1.xml><?xml version="1.0" encoding="utf-8"?>
<comments xmlns="http://schemas.openxmlformats.org/spreadsheetml/2006/main">
  <authors>
    <author>ahmetd</author>
    <author>Igor</author>
  </authors>
  <commentList>
    <comment ref="J36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W36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J37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W37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J44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added to the total uncertainty</t>
        </r>
      </text>
    </comment>
    <comment ref="W44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and 0,03 added to the total uncertainty</t>
        </r>
      </text>
    </comment>
    <comment ref="J45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added to the total uncertainty</t>
        </r>
      </text>
    </comment>
    <comment ref="W45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and 0,03 added to the total uncertainty</t>
        </r>
      </text>
    </comment>
    <comment ref="J66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W66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J67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W67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J74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0,01 added to the total uncertainty</t>
        </r>
      </text>
    </comment>
    <comment ref="W74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0,021 added to the total uncertainty</t>
        </r>
      </text>
    </comment>
    <comment ref="J75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0,01 added to the total uncertainty</t>
        </r>
      </text>
    </comment>
    <comment ref="W75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0,021 added to the total uncertainty</t>
        </r>
      </text>
    </comment>
  </commentList>
</comments>
</file>

<file path=xl/comments2.xml><?xml version="1.0" encoding="utf-8"?>
<comments xmlns="http://schemas.openxmlformats.org/spreadsheetml/2006/main">
  <authors>
    <author>ahmetd</author>
    <author>Igor</author>
  </authors>
  <commentList>
    <comment ref="J36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W36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J37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W37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J44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and 0,002 added to the total uncertainty</t>
        </r>
      </text>
    </comment>
    <comment ref="W44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and 0,005 added to the total uncertainty</t>
        </r>
      </text>
    </comment>
    <comment ref="J45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and 0,002 added to the total uncertainty</t>
        </r>
      </text>
    </comment>
    <comment ref="W45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and 0,005 added to the total uncertainty</t>
        </r>
      </text>
    </comment>
    <comment ref="J66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W66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J67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W67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J74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0,003 added to the total uncertainty</t>
        </r>
      </text>
    </comment>
    <comment ref="W74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0,003 added to the total uncertainty</t>
        </r>
      </text>
    </comment>
    <comment ref="J75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0,003 added to the total uncertainty</t>
        </r>
      </text>
    </comment>
    <comment ref="W75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0,003 added to the total uncertainty</t>
        </r>
      </text>
    </comment>
  </commentList>
</comments>
</file>

<file path=xl/comments3.xml><?xml version="1.0" encoding="utf-8"?>
<comments xmlns="http://schemas.openxmlformats.org/spreadsheetml/2006/main">
  <authors>
    <author>ahmetd</author>
    <author>Igor</author>
  </authors>
  <commentList>
    <comment ref="J36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W36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J37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W37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J44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and 0,01 added to the total uncertainty</t>
        </r>
      </text>
    </comment>
    <comment ref="W44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and 0,01 added to the total uncertainty</t>
        </r>
      </text>
    </comment>
    <comment ref="J45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and 0,01 added to the total uncertainty</t>
        </r>
      </text>
    </comment>
    <comment ref="W45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0,0003 and 0,01 added to the total uncertainty</t>
        </r>
      </text>
    </comment>
    <comment ref="J66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W66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J67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W67" authorId="0">
      <text>
        <r>
          <rPr>
            <b/>
            <sz val="8"/>
            <color indexed="81"/>
            <rFont val="Tahoma"/>
            <charset val="162"/>
          </rPr>
          <t>ahmetd:</t>
        </r>
        <r>
          <rPr>
            <sz val="8"/>
            <color indexed="81"/>
            <rFont val="Tahoma"/>
            <charset val="162"/>
          </rPr>
          <t xml:space="preserve">
uncertainty from the measuring instrument (multimeter)</t>
        </r>
      </text>
    </comment>
    <comment ref="J74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0,013 added to the total uncertainty</t>
        </r>
      </text>
    </comment>
    <comment ref="W74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0,026 added to the total uncertainty</t>
        </r>
      </text>
    </comment>
    <comment ref="J75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0,013 added to the total uncertainty</t>
        </r>
      </text>
    </comment>
    <comment ref="W75" authorId="1">
      <text>
        <r>
          <rPr>
            <b/>
            <sz val="8"/>
            <color indexed="81"/>
            <rFont val="Tahoma"/>
          </rPr>
          <t>Igor:</t>
        </r>
        <r>
          <rPr>
            <sz val="8"/>
            <color indexed="81"/>
            <rFont val="Tahoma"/>
          </rPr>
          <t xml:space="preserve">
0,026 added to the total uncertainty</t>
        </r>
      </text>
    </comment>
  </commentList>
</comments>
</file>

<file path=xl/sharedStrings.xml><?xml version="1.0" encoding="utf-8"?>
<sst xmlns="http://schemas.openxmlformats.org/spreadsheetml/2006/main" count="624" uniqueCount="83">
  <si>
    <t>country/set</t>
  </si>
  <si>
    <r>
      <t>SI 1</t>
    </r>
    <r>
      <rPr>
        <vertAlign val="superscript"/>
        <sz val="10"/>
        <rFont val="Arial"/>
        <family val="2"/>
      </rPr>
      <t>st</t>
    </r>
    <r>
      <rPr>
        <sz val="10"/>
        <rFont val="Arial"/>
        <charset val="238"/>
      </rPr>
      <t xml:space="preserve"> set</t>
    </r>
  </si>
  <si>
    <r>
      <t>SI 2</t>
    </r>
    <r>
      <rPr>
        <vertAlign val="superscript"/>
        <sz val="10"/>
        <rFont val="Arial"/>
        <family val="2"/>
      </rPr>
      <t>nd</t>
    </r>
    <r>
      <rPr>
        <sz val="10"/>
        <rFont val="Arial"/>
        <charset val="238"/>
      </rPr>
      <t xml:space="preserve"> set</t>
    </r>
  </si>
  <si>
    <t>Analysis of comparison measurements at 35,5 °C</t>
  </si>
  <si>
    <r>
      <t>CH 1</t>
    </r>
    <r>
      <rPr>
        <vertAlign val="superscript"/>
        <sz val="10"/>
        <rFont val="Arial"/>
        <family val="2"/>
      </rPr>
      <t>st</t>
    </r>
    <r>
      <rPr>
        <sz val="10"/>
        <rFont val="Arial"/>
        <charset val="238"/>
      </rPr>
      <t xml:space="preserve"> set</t>
    </r>
  </si>
  <si>
    <r>
      <t>CH 2</t>
    </r>
    <r>
      <rPr>
        <vertAlign val="superscript"/>
        <sz val="10"/>
        <rFont val="Arial"/>
        <family val="2"/>
      </rPr>
      <t>nd</t>
    </r>
    <r>
      <rPr>
        <sz val="10"/>
        <rFont val="Arial"/>
        <charset val="238"/>
      </rPr>
      <t xml:space="preserve"> set</t>
    </r>
  </si>
  <si>
    <r>
      <t>TR 1</t>
    </r>
    <r>
      <rPr>
        <vertAlign val="superscript"/>
        <sz val="10"/>
        <rFont val="Arial"/>
        <family val="2"/>
      </rPr>
      <t>st</t>
    </r>
    <r>
      <rPr>
        <sz val="10"/>
        <rFont val="Arial"/>
        <charset val="238"/>
      </rPr>
      <t xml:space="preserve"> set</t>
    </r>
  </si>
  <si>
    <r>
      <t>TR 2</t>
    </r>
    <r>
      <rPr>
        <vertAlign val="superscript"/>
        <sz val="10"/>
        <rFont val="Arial"/>
        <family val="2"/>
      </rPr>
      <t>nd</t>
    </r>
    <r>
      <rPr>
        <sz val="10"/>
        <rFont val="Arial"/>
        <charset val="238"/>
      </rPr>
      <t xml:space="preserve"> set</t>
    </r>
  </si>
  <si>
    <r>
      <t>NO 1</t>
    </r>
    <r>
      <rPr>
        <vertAlign val="superscript"/>
        <sz val="10"/>
        <rFont val="Arial"/>
        <family val="2"/>
      </rPr>
      <t>st</t>
    </r>
    <r>
      <rPr>
        <sz val="10"/>
        <rFont val="Arial"/>
        <charset val="238"/>
      </rPr>
      <t xml:space="preserve"> set</t>
    </r>
  </si>
  <si>
    <r>
      <t>NO 2</t>
    </r>
    <r>
      <rPr>
        <vertAlign val="superscript"/>
        <sz val="10"/>
        <rFont val="Arial"/>
        <family val="2"/>
      </rPr>
      <t>nd</t>
    </r>
    <r>
      <rPr>
        <sz val="10"/>
        <rFont val="Arial"/>
        <charset val="238"/>
      </rPr>
      <t xml:space="preserve"> set</t>
    </r>
  </si>
  <si>
    <r>
      <t>DK 1</t>
    </r>
    <r>
      <rPr>
        <vertAlign val="superscript"/>
        <sz val="10"/>
        <rFont val="Arial"/>
        <family val="2"/>
      </rPr>
      <t>st</t>
    </r>
    <r>
      <rPr>
        <sz val="10"/>
        <rFont val="Arial"/>
        <charset val="238"/>
      </rPr>
      <t xml:space="preserve"> set</t>
    </r>
  </si>
  <si>
    <r>
      <t>DK 2</t>
    </r>
    <r>
      <rPr>
        <vertAlign val="superscript"/>
        <sz val="10"/>
        <rFont val="Arial"/>
        <family val="2"/>
      </rPr>
      <t>nd</t>
    </r>
    <r>
      <rPr>
        <sz val="10"/>
        <rFont val="Arial"/>
        <charset val="238"/>
      </rPr>
      <t xml:space="preserve"> set</t>
    </r>
  </si>
  <si>
    <r>
      <t>DE 1</t>
    </r>
    <r>
      <rPr>
        <vertAlign val="superscript"/>
        <sz val="10"/>
        <rFont val="Arial"/>
        <family val="2"/>
      </rPr>
      <t>st</t>
    </r>
    <r>
      <rPr>
        <sz val="10"/>
        <rFont val="Arial"/>
        <charset val="238"/>
      </rPr>
      <t xml:space="preserve"> set</t>
    </r>
  </si>
  <si>
    <r>
      <t>DE 2</t>
    </r>
    <r>
      <rPr>
        <vertAlign val="superscript"/>
        <sz val="10"/>
        <rFont val="Arial"/>
        <family val="2"/>
      </rPr>
      <t>nd</t>
    </r>
    <r>
      <rPr>
        <sz val="10"/>
        <rFont val="Arial"/>
        <charset val="238"/>
      </rPr>
      <t xml:space="preserve"> set</t>
    </r>
  </si>
  <si>
    <r>
      <t>UK 1</t>
    </r>
    <r>
      <rPr>
        <vertAlign val="superscript"/>
        <sz val="10"/>
        <rFont val="Arial"/>
        <family val="2"/>
      </rPr>
      <t>st</t>
    </r>
    <r>
      <rPr>
        <sz val="10"/>
        <rFont val="Arial"/>
        <charset val="238"/>
      </rPr>
      <t xml:space="preserve"> set</t>
    </r>
  </si>
  <si>
    <r>
      <t>UK 2</t>
    </r>
    <r>
      <rPr>
        <vertAlign val="superscript"/>
        <sz val="10"/>
        <rFont val="Arial"/>
        <family val="2"/>
      </rPr>
      <t>nd</t>
    </r>
    <r>
      <rPr>
        <sz val="10"/>
        <rFont val="Arial"/>
        <charset val="238"/>
      </rPr>
      <t xml:space="preserve"> set</t>
    </r>
  </si>
  <si>
    <r>
      <t>NL 1</t>
    </r>
    <r>
      <rPr>
        <vertAlign val="superscript"/>
        <sz val="10"/>
        <rFont val="Arial"/>
        <family val="2"/>
      </rPr>
      <t>st</t>
    </r>
    <r>
      <rPr>
        <sz val="10"/>
        <rFont val="Arial"/>
        <charset val="238"/>
      </rPr>
      <t xml:space="preserve"> set</t>
    </r>
  </si>
  <si>
    <r>
      <t>NL 2</t>
    </r>
    <r>
      <rPr>
        <vertAlign val="superscript"/>
        <sz val="10"/>
        <rFont val="Arial"/>
        <family val="2"/>
      </rPr>
      <t>nd</t>
    </r>
    <r>
      <rPr>
        <sz val="10"/>
        <rFont val="Arial"/>
        <charset val="238"/>
      </rPr>
      <t xml:space="preserve"> set</t>
    </r>
  </si>
  <si>
    <r>
      <t>FR 1</t>
    </r>
    <r>
      <rPr>
        <vertAlign val="superscript"/>
        <sz val="10"/>
        <rFont val="Arial"/>
        <family val="2"/>
      </rPr>
      <t>st</t>
    </r>
    <r>
      <rPr>
        <sz val="10"/>
        <rFont val="Arial"/>
        <charset val="238"/>
      </rPr>
      <t xml:space="preserve"> set</t>
    </r>
  </si>
  <si>
    <r>
      <t>FR 2</t>
    </r>
    <r>
      <rPr>
        <vertAlign val="superscript"/>
        <sz val="10"/>
        <rFont val="Arial"/>
        <family val="2"/>
      </rPr>
      <t>nd</t>
    </r>
    <r>
      <rPr>
        <sz val="10"/>
        <rFont val="Arial"/>
        <charset val="238"/>
      </rPr>
      <t xml:space="preserve"> set</t>
    </r>
  </si>
  <si>
    <r>
      <t>b</t>
    </r>
    <r>
      <rPr>
        <vertAlign val="subscript"/>
        <sz val="10"/>
        <rFont val="Arial"/>
        <family val="2"/>
        <charset val="238"/>
      </rPr>
      <t>0</t>
    </r>
  </si>
  <si>
    <r>
      <t>b</t>
    </r>
    <r>
      <rPr>
        <vertAlign val="subscript"/>
        <sz val="10"/>
        <rFont val="Arial"/>
        <family val="2"/>
        <charset val="238"/>
      </rPr>
      <t>1</t>
    </r>
  </si>
  <si>
    <r>
      <t>b</t>
    </r>
    <r>
      <rPr>
        <vertAlign val="subscript"/>
        <sz val="10"/>
        <rFont val="Arial"/>
        <family val="2"/>
        <charset val="238"/>
      </rPr>
      <t>2</t>
    </r>
  </si>
  <si>
    <t>Analysis of comparison measurements at 41,0 °C</t>
  </si>
  <si>
    <t>Analysis of comparison measurements at 38,0 °C</t>
  </si>
  <si>
    <t>Transfer PRT resistance (ohm)</t>
  </si>
  <si>
    <t>Transfer BB temperature (°C)</t>
  </si>
  <si>
    <t>Transfer IRET (without probe cover) (°C)</t>
  </si>
  <si>
    <t>Transfer IRET (with probe cover) (°C)</t>
  </si>
  <si>
    <t>Local BB temperature (°C)</t>
  </si>
  <si>
    <t>probe cover number</t>
  </si>
  <si>
    <t>Transfer PRT (LMK 1204) coefficients</t>
  </si>
  <si>
    <t>Transfer IRET without probe cover compared to Transfer BB and Local BB</t>
  </si>
  <si>
    <t>Transfer IRET with probe cover compared to Transfer BB and Local BB</t>
  </si>
  <si>
    <t>Date</t>
  </si>
  <si>
    <t>Duration (minutes)</t>
  </si>
  <si>
    <t>?</t>
  </si>
  <si>
    <t>15.&amp;17.9.2008</t>
  </si>
  <si>
    <t>Transfer BB - Transfer IRET (without probe cover) (°C)</t>
  </si>
  <si>
    <t>Local BB - Transfer IRET (without probe cover) (°C)</t>
  </si>
  <si>
    <t>Transfer BB - Transfer IRET (with probe cover) (°C)</t>
  </si>
  <si>
    <t>Local BB - Transfer IRET (with probe cover) (°C)</t>
  </si>
  <si>
    <r>
      <t>u</t>
    </r>
    <r>
      <rPr>
        <b/>
        <vertAlign val="subscript"/>
        <sz val="12"/>
        <rFont val="Times New Roman"/>
        <family val="1"/>
        <charset val="238"/>
      </rPr>
      <t>IRET, std</t>
    </r>
  </si>
  <si>
    <r>
      <t>u</t>
    </r>
    <r>
      <rPr>
        <b/>
        <vertAlign val="subscript"/>
        <sz val="12"/>
        <rFont val="Times New Roman"/>
        <family val="1"/>
        <charset val="238"/>
      </rPr>
      <t>ref. term.</t>
    </r>
  </si>
  <si>
    <r>
      <t>u</t>
    </r>
    <r>
      <rPr>
        <b/>
        <vertAlign val="subscript"/>
        <sz val="12"/>
        <rFont val="Times New Roman"/>
        <family val="1"/>
        <charset val="238"/>
      </rPr>
      <t>resistance</t>
    </r>
  </si>
  <si>
    <r>
      <t>u</t>
    </r>
    <r>
      <rPr>
        <b/>
        <vertAlign val="subscript"/>
        <sz val="12"/>
        <rFont val="Times New Roman"/>
        <family val="1"/>
        <charset val="238"/>
      </rPr>
      <t>IRET, resol.</t>
    </r>
  </si>
  <si>
    <r>
      <t>u</t>
    </r>
    <r>
      <rPr>
        <b/>
        <vertAlign val="subscript"/>
        <sz val="12"/>
        <rFont val="Times New Roman"/>
        <family val="1"/>
        <charset val="238"/>
      </rPr>
      <t>add.</t>
    </r>
  </si>
  <si>
    <r>
      <t>SI 1</t>
    </r>
    <r>
      <rPr>
        <b/>
        <vertAlign val="superscript"/>
        <sz val="10"/>
        <rFont val="Arial"/>
        <family val="2"/>
        <charset val="238"/>
      </rPr>
      <t>st</t>
    </r>
    <r>
      <rPr>
        <b/>
        <sz val="10"/>
        <rFont val="Arial"/>
        <family val="2"/>
        <charset val="238"/>
      </rPr>
      <t xml:space="preserve"> set</t>
    </r>
  </si>
  <si>
    <r>
      <t>CH 1</t>
    </r>
    <r>
      <rPr>
        <b/>
        <vertAlign val="superscript"/>
        <sz val="10"/>
        <rFont val="Arial"/>
        <family val="2"/>
        <charset val="238"/>
      </rPr>
      <t>st</t>
    </r>
    <r>
      <rPr>
        <b/>
        <sz val="10"/>
        <rFont val="Arial"/>
        <family val="2"/>
        <charset val="238"/>
      </rPr>
      <t xml:space="preserve"> set</t>
    </r>
  </si>
  <si>
    <r>
      <t>CH 2</t>
    </r>
    <r>
      <rPr>
        <b/>
        <vertAlign val="superscript"/>
        <sz val="10"/>
        <rFont val="Arial"/>
        <family val="2"/>
        <charset val="238"/>
      </rPr>
      <t>nd</t>
    </r>
    <r>
      <rPr>
        <b/>
        <sz val="10"/>
        <rFont val="Arial"/>
        <family val="2"/>
        <charset val="238"/>
      </rPr>
      <t xml:space="preserve"> set</t>
    </r>
  </si>
  <si>
    <r>
      <t>TR 1</t>
    </r>
    <r>
      <rPr>
        <b/>
        <vertAlign val="superscript"/>
        <sz val="10"/>
        <rFont val="Arial"/>
        <family val="2"/>
        <charset val="238"/>
      </rPr>
      <t>st</t>
    </r>
    <r>
      <rPr>
        <b/>
        <sz val="10"/>
        <rFont val="Arial"/>
        <family val="2"/>
        <charset val="238"/>
      </rPr>
      <t xml:space="preserve"> set</t>
    </r>
  </si>
  <si>
    <r>
      <t>TR 2</t>
    </r>
    <r>
      <rPr>
        <b/>
        <vertAlign val="superscript"/>
        <sz val="10"/>
        <rFont val="Arial"/>
        <family val="2"/>
        <charset val="238"/>
      </rPr>
      <t>nd</t>
    </r>
    <r>
      <rPr>
        <b/>
        <sz val="10"/>
        <rFont val="Arial"/>
        <family val="2"/>
        <charset val="238"/>
      </rPr>
      <t xml:space="preserve"> set</t>
    </r>
  </si>
  <si>
    <r>
      <t>NO 1</t>
    </r>
    <r>
      <rPr>
        <b/>
        <vertAlign val="superscript"/>
        <sz val="10"/>
        <rFont val="Arial"/>
        <family val="2"/>
        <charset val="238"/>
      </rPr>
      <t>st</t>
    </r>
    <r>
      <rPr>
        <b/>
        <sz val="10"/>
        <rFont val="Arial"/>
        <family val="2"/>
        <charset val="238"/>
      </rPr>
      <t xml:space="preserve"> set</t>
    </r>
  </si>
  <si>
    <r>
      <t>NO 2</t>
    </r>
    <r>
      <rPr>
        <b/>
        <vertAlign val="superscript"/>
        <sz val="10"/>
        <rFont val="Arial"/>
        <family val="2"/>
        <charset val="238"/>
      </rPr>
      <t>nd</t>
    </r>
    <r>
      <rPr>
        <b/>
        <sz val="10"/>
        <rFont val="Arial"/>
        <family val="2"/>
        <charset val="238"/>
      </rPr>
      <t xml:space="preserve"> set</t>
    </r>
  </si>
  <si>
    <r>
      <t>DK 1</t>
    </r>
    <r>
      <rPr>
        <b/>
        <vertAlign val="superscript"/>
        <sz val="10"/>
        <rFont val="Arial"/>
        <family val="2"/>
        <charset val="238"/>
      </rPr>
      <t>st</t>
    </r>
    <r>
      <rPr>
        <b/>
        <sz val="10"/>
        <rFont val="Arial"/>
        <family val="2"/>
        <charset val="238"/>
      </rPr>
      <t xml:space="preserve"> set</t>
    </r>
  </si>
  <si>
    <r>
      <t>DK 2</t>
    </r>
    <r>
      <rPr>
        <b/>
        <vertAlign val="superscript"/>
        <sz val="10"/>
        <rFont val="Arial"/>
        <family val="2"/>
        <charset val="238"/>
      </rPr>
      <t>nd</t>
    </r>
    <r>
      <rPr>
        <b/>
        <sz val="10"/>
        <rFont val="Arial"/>
        <family val="2"/>
        <charset val="238"/>
      </rPr>
      <t xml:space="preserve"> set</t>
    </r>
  </si>
  <si>
    <r>
      <t>DE 1</t>
    </r>
    <r>
      <rPr>
        <b/>
        <vertAlign val="superscript"/>
        <sz val="10"/>
        <rFont val="Arial"/>
        <family val="2"/>
        <charset val="238"/>
      </rPr>
      <t>st</t>
    </r>
    <r>
      <rPr>
        <b/>
        <sz val="10"/>
        <rFont val="Arial"/>
        <family val="2"/>
        <charset val="238"/>
      </rPr>
      <t xml:space="preserve"> set</t>
    </r>
  </si>
  <si>
    <r>
      <t>DE 2</t>
    </r>
    <r>
      <rPr>
        <b/>
        <vertAlign val="superscript"/>
        <sz val="10"/>
        <rFont val="Arial"/>
        <family val="2"/>
        <charset val="238"/>
      </rPr>
      <t>nd</t>
    </r>
    <r>
      <rPr>
        <b/>
        <sz val="10"/>
        <rFont val="Arial"/>
        <family val="2"/>
        <charset val="238"/>
      </rPr>
      <t xml:space="preserve"> set</t>
    </r>
  </si>
  <si>
    <r>
      <t>UK 1</t>
    </r>
    <r>
      <rPr>
        <b/>
        <vertAlign val="superscript"/>
        <sz val="10"/>
        <rFont val="Arial"/>
        <family val="2"/>
        <charset val="238"/>
      </rPr>
      <t>st</t>
    </r>
    <r>
      <rPr>
        <b/>
        <sz val="10"/>
        <rFont val="Arial"/>
        <family val="2"/>
        <charset val="238"/>
      </rPr>
      <t xml:space="preserve"> set</t>
    </r>
  </si>
  <si>
    <r>
      <t>UK 2</t>
    </r>
    <r>
      <rPr>
        <b/>
        <vertAlign val="superscript"/>
        <sz val="10"/>
        <rFont val="Arial"/>
        <family val="2"/>
        <charset val="238"/>
      </rPr>
      <t>nd</t>
    </r>
    <r>
      <rPr>
        <b/>
        <sz val="10"/>
        <rFont val="Arial"/>
        <family val="2"/>
        <charset val="238"/>
      </rPr>
      <t xml:space="preserve"> set</t>
    </r>
  </si>
  <si>
    <r>
      <t>NL 1</t>
    </r>
    <r>
      <rPr>
        <b/>
        <vertAlign val="superscript"/>
        <sz val="10"/>
        <rFont val="Arial"/>
        <family val="2"/>
        <charset val="238"/>
      </rPr>
      <t>st</t>
    </r>
    <r>
      <rPr>
        <b/>
        <sz val="10"/>
        <rFont val="Arial"/>
        <family val="2"/>
        <charset val="238"/>
      </rPr>
      <t xml:space="preserve"> set</t>
    </r>
  </si>
  <si>
    <r>
      <t>NL 2</t>
    </r>
    <r>
      <rPr>
        <b/>
        <vertAlign val="superscript"/>
        <sz val="10"/>
        <rFont val="Arial"/>
        <family val="2"/>
        <charset val="238"/>
      </rPr>
      <t>nd</t>
    </r>
    <r>
      <rPr>
        <b/>
        <sz val="10"/>
        <rFont val="Arial"/>
        <family val="2"/>
        <charset val="238"/>
      </rPr>
      <t xml:space="preserve"> set</t>
    </r>
  </si>
  <si>
    <r>
      <t>FR 1</t>
    </r>
    <r>
      <rPr>
        <b/>
        <vertAlign val="superscript"/>
        <sz val="10"/>
        <rFont val="Arial"/>
        <family val="2"/>
        <charset val="238"/>
      </rPr>
      <t>st</t>
    </r>
    <r>
      <rPr>
        <b/>
        <sz val="10"/>
        <rFont val="Arial"/>
        <family val="2"/>
        <charset val="238"/>
      </rPr>
      <t xml:space="preserve"> set</t>
    </r>
  </si>
  <si>
    <r>
      <t>FR 2</t>
    </r>
    <r>
      <rPr>
        <b/>
        <vertAlign val="superscript"/>
        <sz val="10"/>
        <rFont val="Arial"/>
        <family val="2"/>
        <charset val="238"/>
      </rPr>
      <t>nd</t>
    </r>
    <r>
      <rPr>
        <b/>
        <sz val="10"/>
        <rFont val="Arial"/>
        <family val="2"/>
        <charset val="238"/>
      </rPr>
      <t xml:space="preserve"> set</t>
    </r>
  </si>
  <si>
    <r>
      <t>SI 2</t>
    </r>
    <r>
      <rPr>
        <b/>
        <vertAlign val="superscript"/>
        <sz val="10"/>
        <rFont val="Arial"/>
        <family val="2"/>
        <charset val="238"/>
      </rPr>
      <t>nd</t>
    </r>
    <r>
      <rPr>
        <b/>
        <sz val="10"/>
        <rFont val="Arial"/>
        <family val="2"/>
        <charset val="238"/>
      </rPr>
      <t xml:space="preserve"> set</t>
    </r>
  </si>
  <si>
    <t>Uncertainty budget in calibration of transfer IRET without probe cover compared to Transfer BB</t>
  </si>
  <si>
    <r>
      <t>u</t>
    </r>
    <r>
      <rPr>
        <b/>
        <vertAlign val="subscript"/>
        <sz val="12"/>
        <rFont val="Times New Roman"/>
        <family val="1"/>
        <charset val="238"/>
      </rPr>
      <t>BB, temp. stab.</t>
    </r>
  </si>
  <si>
    <r>
      <t>u</t>
    </r>
    <r>
      <rPr>
        <b/>
        <vertAlign val="subscript"/>
        <sz val="12"/>
        <rFont val="Times New Roman"/>
        <family val="1"/>
        <charset val="238"/>
      </rPr>
      <t>BB, temp. hom.</t>
    </r>
  </si>
  <si>
    <r>
      <t>u</t>
    </r>
    <r>
      <rPr>
        <b/>
        <vertAlign val="subscript"/>
        <sz val="12"/>
        <rFont val="Times New Roman"/>
        <family val="1"/>
        <charset val="238"/>
      </rPr>
      <t>BB, emis.</t>
    </r>
  </si>
  <si>
    <t>Uncertainty budget in calibration of transfer IRET with probe cover compared to Transfer BB</t>
  </si>
  <si>
    <t>Uncertainty budget in calibration of transfer IRET without probe cover compared to Local BB</t>
  </si>
  <si>
    <t>Uncertainty budget in calibration of transfer IRET with probe cover compared to Local BB</t>
  </si>
  <si>
    <r>
      <t>CH 1</t>
    </r>
    <r>
      <rPr>
        <b/>
        <vertAlign val="superscript"/>
        <sz val="10"/>
        <rFont val="Arial"/>
        <charset val="238"/>
      </rPr>
      <t>st</t>
    </r>
    <r>
      <rPr>
        <b/>
        <sz val="10"/>
        <rFont val="Arial"/>
        <charset val="238"/>
      </rPr>
      <t xml:space="preserve"> set</t>
    </r>
  </si>
  <si>
    <r>
      <t>CH 2</t>
    </r>
    <r>
      <rPr>
        <b/>
        <vertAlign val="superscript"/>
        <sz val="10"/>
        <rFont val="Arial"/>
        <charset val="238"/>
      </rPr>
      <t>nd</t>
    </r>
    <r>
      <rPr>
        <b/>
        <sz val="10"/>
        <rFont val="Arial"/>
        <charset val="238"/>
      </rPr>
      <t xml:space="preserve"> set</t>
    </r>
  </si>
  <si>
    <t>Transfer PRT (LMK 1204) coefficients after comparison</t>
  </si>
  <si>
    <t>Transfer BB-Local BB via Transfer IRET (without probe cover)</t>
  </si>
  <si>
    <t>Transfer BB-Local BB via Transfer IRET (with probe cover)</t>
  </si>
  <si>
    <t>for BB ILC</t>
  </si>
  <si>
    <t>max drift</t>
  </si>
  <si>
    <t>°C</t>
  </si>
  <si>
    <t>uncertainty</t>
  </si>
  <si>
    <r>
      <t>u</t>
    </r>
    <r>
      <rPr>
        <b/>
        <vertAlign val="subscript"/>
        <sz val="12"/>
        <rFont val="Times New Roman"/>
        <family val="1"/>
        <charset val="238"/>
      </rPr>
      <t xml:space="preserve">total </t>
    </r>
    <r>
      <rPr>
        <b/>
        <sz val="12"/>
        <rFont val="Times New Roman"/>
        <family val="1"/>
        <charset val="238"/>
      </rPr>
      <t>(1s)</t>
    </r>
  </si>
  <si>
    <r>
      <t>u</t>
    </r>
    <r>
      <rPr>
        <b/>
        <vertAlign val="subscript"/>
        <sz val="12"/>
        <rFont val="Times New Roman"/>
        <family val="1"/>
        <charset val="238"/>
      </rPr>
      <t>drift</t>
    </r>
  </si>
</sst>
</file>

<file path=xl/styles.xml><?xml version="1.0" encoding="utf-8"?>
<styleSheet xmlns="http://schemas.openxmlformats.org/spreadsheetml/2006/main">
  <numFmts count="3">
    <numFmt numFmtId="172" formatCode="0.000"/>
    <numFmt numFmtId="173" formatCode="0.0000"/>
    <numFmt numFmtId="176" formatCode="h:mm:ss;@"/>
  </numFmts>
  <fonts count="37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vertAlign val="superscript"/>
      <sz val="10"/>
      <name val="Arial"/>
      <family val="2"/>
    </font>
    <font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i/>
      <sz val="12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b/>
      <vertAlign val="superscript"/>
      <sz val="10"/>
      <name val="Arial"/>
      <family val="2"/>
      <charset val="238"/>
    </font>
    <font>
      <b/>
      <sz val="8"/>
      <color indexed="81"/>
      <name val="Tahoma"/>
      <charset val="162"/>
    </font>
    <font>
      <sz val="8"/>
      <color indexed="81"/>
      <name val="Tahoma"/>
      <charset val="162"/>
    </font>
    <font>
      <b/>
      <sz val="10"/>
      <name val="Arial"/>
      <charset val="238"/>
    </font>
    <font>
      <b/>
      <vertAlign val="superscript"/>
      <sz val="10"/>
      <name val="Arial"/>
      <charset val="238"/>
    </font>
    <font>
      <sz val="10"/>
      <name val="Arial"/>
      <charset val="238"/>
    </font>
    <font>
      <sz val="8"/>
      <color indexed="81"/>
      <name val="Tahoma"/>
    </font>
    <font>
      <b/>
      <sz val="8"/>
      <color indexed="81"/>
      <name val="Tahoma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b/>
      <sz val="12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172" fontId="0" fillId="0" borderId="0" xfId="0" applyNumberFormat="1"/>
    <xf numFmtId="0" fontId="0" fillId="0" borderId="0" xfId="0" applyAlignment="1">
      <alignment wrapText="1"/>
    </xf>
    <xf numFmtId="0" fontId="0" fillId="0" borderId="0" xfId="0" applyNumberForma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/>
    <xf numFmtId="172" fontId="0" fillId="2" borderId="0" xfId="0" applyNumberFormat="1" applyFill="1"/>
    <xf numFmtId="14" fontId="0" fillId="0" borderId="0" xfId="0" applyNumberFormat="1"/>
    <xf numFmtId="2" fontId="0" fillId="2" borderId="0" xfId="0" applyNumberFormat="1" applyFill="1"/>
    <xf numFmtId="0" fontId="0" fillId="0" borderId="0" xfId="0" applyFill="1"/>
    <xf numFmtId="173" fontId="0" fillId="3" borderId="0" xfId="0" applyNumberFormat="1" applyFill="1"/>
    <xf numFmtId="172" fontId="0" fillId="3" borderId="0" xfId="0" applyNumberFormat="1" applyFill="1"/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2" fontId="0" fillId="4" borderId="0" xfId="0" applyNumberFormat="1" applyFill="1"/>
    <xf numFmtId="0" fontId="0" fillId="5" borderId="0" xfId="0" applyFill="1" applyAlignment="1">
      <alignment wrapText="1"/>
    </xf>
    <xf numFmtId="172" fontId="0" fillId="5" borderId="0" xfId="0" applyNumberFormat="1" applyFill="1"/>
    <xf numFmtId="0" fontId="0" fillId="6" borderId="0" xfId="0" applyFill="1" applyAlignment="1">
      <alignment wrapText="1"/>
    </xf>
    <xf numFmtId="0" fontId="0" fillId="6" borderId="0" xfId="0" applyFill="1"/>
    <xf numFmtId="0" fontId="0" fillId="6" borderId="0" xfId="0" applyNumberFormat="1" applyFill="1"/>
    <xf numFmtId="2" fontId="0" fillId="6" borderId="0" xfId="0" applyNumberFormat="1" applyFill="1"/>
    <xf numFmtId="176" fontId="0" fillId="0" borderId="0" xfId="0" applyNumberFormat="1"/>
    <xf numFmtId="2" fontId="1" fillId="2" borderId="0" xfId="0" applyNumberFormat="1" applyFont="1" applyFill="1"/>
    <xf numFmtId="172" fontId="1" fillId="2" borderId="0" xfId="0" applyNumberFormat="1" applyFont="1" applyFill="1"/>
    <xf numFmtId="49" fontId="0" fillId="0" borderId="0" xfId="0" applyNumberFormat="1"/>
    <xf numFmtId="14" fontId="0" fillId="7" borderId="0" xfId="0" applyNumberFormat="1" applyFill="1"/>
    <xf numFmtId="0" fontId="19" fillId="0" borderId="0" xfId="0" applyFont="1"/>
    <xf numFmtId="0" fontId="20" fillId="0" borderId="0" xfId="0" applyFont="1"/>
    <xf numFmtId="49" fontId="19" fillId="0" borderId="0" xfId="0" applyNumberFormat="1" applyFont="1"/>
    <xf numFmtId="173" fontId="0" fillId="0" borderId="0" xfId="0" applyNumberFormat="1"/>
    <xf numFmtId="173" fontId="1" fillId="0" borderId="0" xfId="0" applyNumberFormat="1" applyFont="1"/>
    <xf numFmtId="0" fontId="1" fillId="0" borderId="0" xfId="0" applyFont="1"/>
    <xf numFmtId="49" fontId="25" fillId="0" borderId="0" xfId="0" applyNumberFormat="1" applyFont="1"/>
    <xf numFmtId="173" fontId="27" fillId="0" borderId="0" xfId="0" applyNumberFormat="1" applyFont="1"/>
    <xf numFmtId="0" fontId="27" fillId="0" borderId="0" xfId="0" applyFont="1"/>
    <xf numFmtId="173" fontId="4" fillId="0" borderId="0" xfId="0" applyNumberFormat="1" applyFont="1"/>
    <xf numFmtId="0" fontId="4" fillId="0" borderId="0" xfId="0" applyFont="1"/>
    <xf numFmtId="173" fontId="1" fillId="0" borderId="0" xfId="0" applyNumberFormat="1" applyFont="1" applyFill="1" applyBorder="1"/>
    <xf numFmtId="172" fontId="1" fillId="0" borderId="0" xfId="0" applyNumberFormat="1" applyFont="1" applyFill="1" applyBorder="1"/>
    <xf numFmtId="173" fontId="0" fillId="0" borderId="0" xfId="0" applyNumberFormat="1" applyFill="1"/>
    <xf numFmtId="173" fontId="0" fillId="0" borderId="0" xfId="0" applyNumberFormat="1" applyBorder="1" applyAlignment="1"/>
    <xf numFmtId="0" fontId="0" fillId="8" borderId="0" xfId="0" applyFill="1" applyAlignment="1">
      <alignment wrapText="1"/>
    </xf>
    <xf numFmtId="172" fontId="0" fillId="8" borderId="0" xfId="0" applyNumberFormat="1" applyFill="1"/>
    <xf numFmtId="0" fontId="0" fillId="9" borderId="0" xfId="0" applyFill="1" applyAlignment="1">
      <alignment wrapText="1"/>
    </xf>
    <xf numFmtId="172" fontId="0" fillId="9" borderId="0" xfId="0" applyNumberFormat="1" applyFill="1"/>
    <xf numFmtId="0" fontId="0" fillId="10" borderId="0" xfId="0" applyFill="1" applyAlignment="1">
      <alignment wrapText="1"/>
    </xf>
    <xf numFmtId="172" fontId="0" fillId="10" borderId="0" xfId="0" applyNumberFormat="1" applyFill="1"/>
    <xf numFmtId="172" fontId="0" fillId="11" borderId="0" xfId="0" applyNumberFormat="1" applyFill="1"/>
    <xf numFmtId="0" fontId="0" fillId="11" borderId="0" xfId="0" applyFill="1" applyAlignment="1">
      <alignment wrapText="1"/>
    </xf>
    <xf numFmtId="0" fontId="0" fillId="12" borderId="0" xfId="0" applyFill="1" applyAlignment="1">
      <alignment wrapText="1"/>
    </xf>
    <xf numFmtId="172" fontId="0" fillId="12" borderId="0" xfId="0" applyNumberFormat="1" applyFill="1"/>
    <xf numFmtId="0" fontId="0" fillId="13" borderId="0" xfId="0" applyFill="1" applyAlignment="1">
      <alignment wrapText="1"/>
    </xf>
    <xf numFmtId="172" fontId="0" fillId="13" borderId="0" xfId="0" applyNumberFormat="1" applyFill="1"/>
    <xf numFmtId="172" fontId="19" fillId="0" borderId="0" xfId="0" applyNumberFormat="1" applyFont="1"/>
    <xf numFmtId="0" fontId="0" fillId="0" borderId="0" xfId="0" applyFill="1" applyAlignment="1">
      <alignment wrapText="1"/>
    </xf>
    <xf numFmtId="172" fontId="0" fillId="0" borderId="0" xfId="0" applyNumberFormat="1" applyFill="1"/>
    <xf numFmtId="0" fontId="20" fillId="0" borderId="0" xfId="0" applyFont="1" applyFill="1"/>
    <xf numFmtId="173" fontId="4" fillId="0" borderId="0" xfId="0" applyNumberFormat="1" applyFont="1" applyFill="1"/>
    <xf numFmtId="0" fontId="4" fillId="0" borderId="0" xfId="0" applyFont="1" applyFill="1"/>
    <xf numFmtId="172" fontId="4" fillId="0" borderId="0" xfId="0" applyNumberFormat="1" applyFont="1" applyFill="1"/>
    <xf numFmtId="172" fontId="1" fillId="0" borderId="0" xfId="0" applyNumberFormat="1" applyFont="1" applyFill="1"/>
    <xf numFmtId="172" fontId="27" fillId="0" borderId="0" xfId="0" applyNumberFormat="1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8.xml"/><Relationship Id="rId5" Type="http://schemas.openxmlformats.org/officeDocument/2006/relationships/chartsheet" Target="chartsheets/sheet2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7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Transfer BB compared to Local BB via Transfer IRET with and without the probe cover at 35.5 °C</a:t>
            </a:r>
          </a:p>
        </c:rich>
      </c:tx>
      <c:layout>
        <c:manualLayout>
          <c:xMode val="edge"/>
          <c:yMode val="edge"/>
          <c:x val="0.11519198664440734"/>
          <c:y val="2.02429149797570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794657762938243E-2"/>
          <c:y val="0.13900134952766532"/>
          <c:w val="0.90901502504173626"/>
          <c:h val="0.69770580296896101"/>
        </c:manualLayout>
      </c:layout>
      <c:lineChart>
        <c:grouping val="standard"/>
        <c:ser>
          <c:idx val="0"/>
          <c:order val="0"/>
          <c:tx>
            <c:strRef>
              <c:f>'35,5 °C'!$L$9</c:f>
              <c:strCache>
                <c:ptCount val="1"/>
                <c:pt idx="0">
                  <c:v>Transfer BB-Local BB via Transfer IRET (without probe cover)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Mode val="edge"/>
                  <c:yMode val="edge"/>
                  <c:x val="0.46243739565943237"/>
                  <c:y val="0.25371120107962214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8664440734557598"/>
                  <c:y val="0.2483130904183536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'35,5 °C'!$L$33:$L$50</c:f>
                <c:numCache>
                  <c:formatCode>General</c:formatCode>
                  <c:ptCount val="18"/>
                  <c:pt idx="0">
                    <c:v>1.3974000656746198E-2</c:v>
                  </c:pt>
                  <c:pt idx="1">
                    <c:v>2.8651745147547293E-2</c:v>
                  </c:pt>
                  <c:pt idx="2">
                    <c:v>1.6533602148352308E-2</c:v>
                  </c:pt>
                  <c:pt idx="3">
                    <c:v>0.18004792195412864</c:v>
                  </c:pt>
                  <c:pt idx="4">
                    <c:v>0.1844114543622494</c:v>
                  </c:pt>
                  <c:pt idx="5">
                    <c:v>2.6419951641510987E-2</c:v>
                  </c:pt>
                  <c:pt idx="6">
                    <c:v>2.4686915561942861E-2</c:v>
                  </c:pt>
                  <c:pt idx="7">
                    <c:v>2.3121174710003731E-2</c:v>
                  </c:pt>
                  <c:pt idx="8">
                    <c:v>2.2844162672471205E-2</c:v>
                  </c:pt>
                  <c:pt idx="9">
                    <c:v>2.1992887171832676E-2</c:v>
                  </c:pt>
                  <c:pt idx="10">
                    <c:v>2.3591892005963112E-2</c:v>
                  </c:pt>
                  <c:pt idx="11">
                    <c:v>3.034089649301747E-2</c:v>
                  </c:pt>
                  <c:pt idx="12">
                    <c:v>2.9629039808944196E-2</c:v>
                  </c:pt>
                  <c:pt idx="13">
                    <c:v>7.0319698520400375E-2</c:v>
                  </c:pt>
                  <c:pt idx="14">
                    <c:v>7.0921505906177698E-2</c:v>
                  </c:pt>
                  <c:pt idx="15">
                    <c:v>2.9822063897043248E-2</c:v>
                  </c:pt>
                  <c:pt idx="16">
                    <c:v>4.2955637658506809E-2</c:v>
                  </c:pt>
                  <c:pt idx="17">
                    <c:v>1.4367415619344329E-2</c:v>
                  </c:pt>
                </c:numCache>
              </c:numRef>
            </c:plus>
            <c:minus>
              <c:numRef>
                <c:f>'35,5 °C'!$L$33:$L$50</c:f>
                <c:numCache>
                  <c:formatCode>General</c:formatCode>
                  <c:ptCount val="18"/>
                  <c:pt idx="0">
                    <c:v>1.3974000656746198E-2</c:v>
                  </c:pt>
                  <c:pt idx="1">
                    <c:v>2.8651745147547293E-2</c:v>
                  </c:pt>
                  <c:pt idx="2">
                    <c:v>1.6533602148352308E-2</c:v>
                  </c:pt>
                  <c:pt idx="3">
                    <c:v>0.18004792195412864</c:v>
                  </c:pt>
                  <c:pt idx="4">
                    <c:v>0.1844114543622494</c:v>
                  </c:pt>
                  <c:pt idx="5">
                    <c:v>2.6419951641510987E-2</c:v>
                  </c:pt>
                  <c:pt idx="6">
                    <c:v>2.4686915561942861E-2</c:v>
                  </c:pt>
                  <c:pt idx="7">
                    <c:v>2.3121174710003731E-2</c:v>
                  </c:pt>
                  <c:pt idx="8">
                    <c:v>2.2844162672471205E-2</c:v>
                  </c:pt>
                  <c:pt idx="9">
                    <c:v>2.1992887171832676E-2</c:v>
                  </c:pt>
                  <c:pt idx="10">
                    <c:v>2.3591892005963112E-2</c:v>
                  </c:pt>
                  <c:pt idx="11">
                    <c:v>3.034089649301747E-2</c:v>
                  </c:pt>
                  <c:pt idx="12">
                    <c:v>2.9629039808944196E-2</c:v>
                  </c:pt>
                  <c:pt idx="13">
                    <c:v>7.0319698520400375E-2</c:v>
                  </c:pt>
                  <c:pt idx="14">
                    <c:v>7.0921505906177698E-2</c:v>
                  </c:pt>
                  <c:pt idx="15">
                    <c:v>2.9822063897043248E-2</c:v>
                  </c:pt>
                  <c:pt idx="16">
                    <c:v>4.2955637658506809E-2</c:v>
                  </c:pt>
                  <c:pt idx="17">
                    <c:v>1.4367415619344329E-2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'35,5 °C'!$A$10:$A$27</c:f>
              <c:strCache>
                <c:ptCount val="18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DK 1st set</c:v>
                </c:pt>
                <c:pt idx="8">
                  <c:v>DK 2nd set</c:v>
                </c:pt>
                <c:pt idx="9">
                  <c:v>DE 1st set</c:v>
                </c:pt>
                <c:pt idx="10">
                  <c:v>DE 2nd set</c:v>
                </c:pt>
                <c:pt idx="11">
                  <c:v>UK 1st set</c:v>
                </c:pt>
                <c:pt idx="12">
                  <c:v>UK 2nd set</c:v>
                </c:pt>
                <c:pt idx="13">
                  <c:v>NL 1st set</c:v>
                </c:pt>
                <c:pt idx="14">
                  <c:v>NL 2nd set</c:v>
                </c:pt>
                <c:pt idx="15">
                  <c:v>FR 1st set</c:v>
                </c:pt>
                <c:pt idx="16">
                  <c:v>FR 2nd set</c:v>
                </c:pt>
                <c:pt idx="17">
                  <c:v>SI 2nd set</c:v>
                </c:pt>
              </c:strCache>
            </c:strRef>
          </c:cat>
          <c:val>
            <c:numRef>
              <c:f>'35,5 °C'!$L$10:$L$27</c:f>
              <c:numCache>
                <c:formatCode>0.000</c:formatCode>
                <c:ptCount val="18"/>
                <c:pt idx="0">
                  <c:v>0</c:v>
                </c:pt>
                <c:pt idx="1">
                  <c:v>-1.2938813243380309E-2</c:v>
                </c:pt>
                <c:pt idx="2">
                  <c:v>-2.2910156852397279E-2</c:v>
                </c:pt>
                <c:pt idx="3">
                  <c:v>-0.38469921283295605</c:v>
                </c:pt>
                <c:pt idx="4">
                  <c:v>-0.57423622784274642</c:v>
                </c:pt>
                <c:pt idx="5">
                  <c:v>-4.7555497698652971E-2</c:v>
                </c:pt>
                <c:pt idx="6">
                  <c:v>-4.0232447605518473E-2</c:v>
                </c:pt>
                <c:pt idx="7">
                  <c:v>-4.2730575425075301E-2</c:v>
                </c:pt>
                <c:pt idx="8">
                  <c:v>-3.3710222493802178E-2</c:v>
                </c:pt>
                <c:pt idx="9">
                  <c:v>-3.4978513612934137E-2</c:v>
                </c:pt>
                <c:pt idx="10">
                  <c:v>-4.3069533126065096E-2</c:v>
                </c:pt>
                <c:pt idx="11">
                  <c:v>-2.0813225102287447E-3</c:v>
                </c:pt>
                <c:pt idx="12">
                  <c:v>-3.9153929096855222E-2</c:v>
                </c:pt>
                <c:pt idx="13">
                  <c:v>-7.5413727205692282E-2</c:v>
                </c:pt>
                <c:pt idx="14">
                  <c:v>-6.244637696729427E-2</c:v>
                </c:pt>
                <c:pt idx="15">
                  <c:v>-3.7682412599608028E-2</c:v>
                </c:pt>
                <c:pt idx="16">
                  <c:v>-4.8677881425632563E-2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'35,5 °C'!$Y$9</c:f>
              <c:strCache>
                <c:ptCount val="1"/>
                <c:pt idx="0">
                  <c:v>Transfer BB-Local BB via Transfer IRET (with probe cover)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0851419031719534"/>
                  <c:y val="0.2604588394062079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36143572621035064"/>
                  <c:y val="0.28475033738191635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41151919866444076"/>
                  <c:y val="0.28070175438596495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46243739565943237"/>
                  <c:y val="0.27800269905533065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51252086811352249"/>
                  <c:y val="0.28070175438596495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6176961602671127"/>
                  <c:y val="0.3292847503373819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61352253756260433"/>
                  <c:y val="0.32658569500674761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76544240400667796"/>
                  <c:y val="0.30229419703103916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81552587646076802"/>
                  <c:y val="0.24966261808367074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8664440734557598"/>
                  <c:y val="0.2793522267206478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91652754590984986"/>
                  <c:y val="0.28879892037786781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96076794657762943"/>
                  <c:y val="0.25101214574898789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'35,5 °C'!$Y$33:$Y$50</c:f>
                <c:numCache>
                  <c:formatCode>General</c:formatCode>
                  <c:ptCount val="18"/>
                  <c:pt idx="0">
                    <c:v>3.8363595873689052E-2</c:v>
                  </c:pt>
                  <c:pt idx="1">
                    <c:v>3.8449447330228294E-2</c:v>
                  </c:pt>
                  <c:pt idx="2">
                    <c:v>3.7820100475805189E-2</c:v>
                  </c:pt>
                  <c:pt idx="3">
                    <c:v>0.18288268835513108</c:v>
                  </c:pt>
                  <c:pt idx="4">
                    <c:v>0.18451899712495726</c:v>
                  </c:pt>
                  <c:pt idx="5">
                    <c:v>3.8486757543015726E-2</c:v>
                  </c:pt>
                  <c:pt idx="6">
                    <c:v>3.1903066095773806E-2</c:v>
                  </c:pt>
                  <c:pt idx="7">
                    <c:v>3.27324539817649E-2</c:v>
                  </c:pt>
                  <c:pt idx="8">
                    <c:v>3.0987348705243875E-2</c:v>
                  </c:pt>
                  <c:pt idx="9">
                    <c:v>2.8085658160555631E-2</c:v>
                  </c:pt>
                  <c:pt idx="10">
                    <c:v>2.6592658266600195E-2</c:v>
                  </c:pt>
                  <c:pt idx="11">
                    <c:v>6.4030305324900644E-2</c:v>
                  </c:pt>
                  <c:pt idx="12">
                    <c:v>3.9030628998262373E-2</c:v>
                  </c:pt>
                  <c:pt idx="13">
                    <c:v>7.158812750728992E-2</c:v>
                  </c:pt>
                  <c:pt idx="14">
                    <c:v>7.074503516148678E-2</c:v>
                  </c:pt>
                  <c:pt idx="15">
                    <c:v>4.5711383842160204E-2</c:v>
                  </c:pt>
                  <c:pt idx="16">
                    <c:v>3.2888625286101224E-2</c:v>
                  </c:pt>
                  <c:pt idx="17">
                    <c:v>2.8919152277013294E-2</c:v>
                  </c:pt>
                </c:numCache>
              </c:numRef>
            </c:plus>
            <c:minus>
              <c:numRef>
                <c:f>'35,5 °C'!$Y$33:$Y$50</c:f>
                <c:numCache>
                  <c:formatCode>General</c:formatCode>
                  <c:ptCount val="18"/>
                  <c:pt idx="0">
                    <c:v>3.8363595873689052E-2</c:v>
                  </c:pt>
                  <c:pt idx="1">
                    <c:v>3.8449447330228294E-2</c:v>
                  </c:pt>
                  <c:pt idx="2">
                    <c:v>3.7820100475805189E-2</c:v>
                  </c:pt>
                  <c:pt idx="3">
                    <c:v>0.18288268835513108</c:v>
                  </c:pt>
                  <c:pt idx="4">
                    <c:v>0.18451899712495726</c:v>
                  </c:pt>
                  <c:pt idx="5">
                    <c:v>3.8486757543015726E-2</c:v>
                  </c:pt>
                  <c:pt idx="6">
                    <c:v>3.1903066095773806E-2</c:v>
                  </c:pt>
                  <c:pt idx="7">
                    <c:v>3.27324539817649E-2</c:v>
                  </c:pt>
                  <c:pt idx="8">
                    <c:v>3.0987348705243875E-2</c:v>
                  </c:pt>
                  <c:pt idx="9">
                    <c:v>2.8085658160555631E-2</c:v>
                  </c:pt>
                  <c:pt idx="10">
                    <c:v>2.6592658266600195E-2</c:v>
                  </c:pt>
                  <c:pt idx="11">
                    <c:v>6.4030305324900644E-2</c:v>
                  </c:pt>
                  <c:pt idx="12">
                    <c:v>3.9030628998262373E-2</c:v>
                  </c:pt>
                  <c:pt idx="13">
                    <c:v>7.158812750728992E-2</c:v>
                  </c:pt>
                  <c:pt idx="14">
                    <c:v>7.074503516148678E-2</c:v>
                  </c:pt>
                  <c:pt idx="15">
                    <c:v>4.5711383842160204E-2</c:v>
                  </c:pt>
                  <c:pt idx="16">
                    <c:v>3.2888625286101224E-2</c:v>
                  </c:pt>
                  <c:pt idx="17">
                    <c:v>2.8919152277013294E-2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'35,5 °C'!$A$10:$A$27</c:f>
              <c:strCache>
                <c:ptCount val="18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DK 1st set</c:v>
                </c:pt>
                <c:pt idx="8">
                  <c:v>DK 2nd set</c:v>
                </c:pt>
                <c:pt idx="9">
                  <c:v>DE 1st set</c:v>
                </c:pt>
                <c:pt idx="10">
                  <c:v>DE 2nd set</c:v>
                </c:pt>
                <c:pt idx="11">
                  <c:v>UK 1st set</c:v>
                </c:pt>
                <c:pt idx="12">
                  <c:v>UK 2nd set</c:v>
                </c:pt>
                <c:pt idx="13">
                  <c:v>NL 1st set</c:v>
                </c:pt>
                <c:pt idx="14">
                  <c:v>NL 2nd set</c:v>
                </c:pt>
                <c:pt idx="15">
                  <c:v>FR 1st set</c:v>
                </c:pt>
                <c:pt idx="16">
                  <c:v>FR 2nd set</c:v>
                </c:pt>
                <c:pt idx="17">
                  <c:v>SI 2nd set</c:v>
                </c:pt>
              </c:strCache>
            </c:strRef>
          </c:cat>
          <c:val>
            <c:numRef>
              <c:f>'35,5 °C'!$Y$10:$Y$27</c:f>
              <c:numCache>
                <c:formatCode>0.000</c:formatCode>
                <c:ptCount val="18"/>
                <c:pt idx="0">
                  <c:v>0</c:v>
                </c:pt>
                <c:pt idx="1">
                  <c:v>-5.6275466604759572E-2</c:v>
                </c:pt>
                <c:pt idx="2">
                  <c:v>-5.7051810278807125E-2</c:v>
                </c:pt>
                <c:pt idx="3">
                  <c:v>-0.34130493029926612</c:v>
                </c:pt>
                <c:pt idx="4">
                  <c:v>-0.48058940518021132</c:v>
                </c:pt>
                <c:pt idx="5">
                  <c:v>-5.6858277977823946E-2</c:v>
                </c:pt>
                <c:pt idx="6">
                  <c:v>-5.0643784184067897E-2</c:v>
                </c:pt>
                <c:pt idx="7">
                  <c:v>-5.3246473980635756E-2</c:v>
                </c:pt>
                <c:pt idx="8">
                  <c:v>-5.3577631578740181E-2</c:v>
                </c:pt>
                <c:pt idx="9">
                  <c:v>-0.14222239147118643</c:v>
                </c:pt>
                <c:pt idx="10">
                  <c:v>-0.14401953312605542</c:v>
                </c:pt>
                <c:pt idx="11">
                  <c:v>-4.1708889643132352E-2</c:v>
                </c:pt>
                <c:pt idx="12">
                  <c:v>-0.10975917864551832</c:v>
                </c:pt>
                <c:pt idx="13">
                  <c:v>-0.10378504475050931</c:v>
                </c:pt>
                <c:pt idx="14">
                  <c:v>-5.0287139916619594E-2</c:v>
                </c:pt>
                <c:pt idx="15">
                  <c:v>-9.7819535002074076E-2</c:v>
                </c:pt>
                <c:pt idx="16">
                  <c:v>-8.8939248631092482E-2</c:v>
                </c:pt>
                <c:pt idx="17">
                  <c:v>0</c:v>
                </c:pt>
              </c:numCache>
            </c:numRef>
          </c:val>
        </c:ser>
        <c:marker val="1"/>
        <c:axId val="76110464"/>
        <c:axId val="76132736"/>
      </c:lineChart>
      <c:catAx>
        <c:axId val="76110464"/>
        <c:scaling>
          <c:orientation val="minMax"/>
        </c:scaling>
        <c:axPos val="b"/>
        <c:numFmt formatCode="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6132736"/>
        <c:crossesAt val="-1"/>
        <c:auto val="1"/>
        <c:lblAlgn val="ctr"/>
        <c:lblOffset val="100"/>
        <c:tickLblSkip val="1"/>
        <c:tickMarkSkip val="1"/>
      </c:catAx>
      <c:valAx>
        <c:axId val="76132736"/>
        <c:scaling>
          <c:orientation val="minMax"/>
          <c:max val="0.2"/>
          <c:min val="-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Temperature difference (°C)</a:t>
                </a:r>
              </a:p>
            </c:rich>
          </c:tx>
          <c:layout>
            <c:manualLayout>
              <c:xMode val="edge"/>
              <c:yMode val="edge"/>
              <c:x val="6.6777963272120202E-3"/>
              <c:y val="0.3360323886639676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6110464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524207011686144"/>
          <c:y val="0.95546558704453455"/>
          <c:w val="0.77879799666110194"/>
          <c:h val="3.778677462887989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Transfer BB compared to Local BB via Transfer IRET with and without the probe cover at 38.0 °C</a:t>
            </a:r>
          </a:p>
        </c:rich>
      </c:tx>
      <c:layout>
        <c:manualLayout>
          <c:xMode val="edge"/>
          <c:yMode val="edge"/>
          <c:x val="0.11519198664440734"/>
          <c:y val="2.02429149797570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794657762938243E-2"/>
          <c:y val="0.13900134952766532"/>
          <c:w val="0.90901502504173626"/>
          <c:h val="0.69770580296896101"/>
        </c:manualLayout>
      </c:layout>
      <c:lineChart>
        <c:grouping val="standard"/>
        <c:ser>
          <c:idx val="0"/>
          <c:order val="0"/>
          <c:tx>
            <c:strRef>
              <c:f>'38,0 °C'!$L$9</c:f>
              <c:strCache>
                <c:ptCount val="1"/>
                <c:pt idx="0">
                  <c:v>Transfer BB-Local BB via Transfer IRET (without probe cover)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6"/>
              <c:layout>
                <c:manualLayout>
                  <c:xMode val="edge"/>
                  <c:yMode val="edge"/>
                  <c:x val="0.41151919866444076"/>
                  <c:y val="0.25371120107962214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46243739565943237"/>
                  <c:y val="0.25506072874493929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91652754590984986"/>
                  <c:y val="0.26315789473684215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'38,0 °C'!$L$33:$L$50</c:f>
                <c:numCache>
                  <c:formatCode>General</c:formatCode>
                  <c:ptCount val="18"/>
                  <c:pt idx="0">
                    <c:v>1.3901550105752307E-2</c:v>
                  </c:pt>
                  <c:pt idx="1">
                    <c:v>1.6493635136015348E-2</c:v>
                  </c:pt>
                  <c:pt idx="2">
                    <c:v>1.7833676009168721E-2</c:v>
                  </c:pt>
                  <c:pt idx="3">
                    <c:v>0.18872978090380962</c:v>
                  </c:pt>
                  <c:pt idx="4">
                    <c:v>0.19552492833395949</c:v>
                  </c:pt>
                  <c:pt idx="5">
                    <c:v>2.6928408772756176E-2</c:v>
                  </c:pt>
                  <c:pt idx="6">
                    <c:v>2.5163068156181825E-2</c:v>
                  </c:pt>
                  <c:pt idx="7">
                    <c:v>2.6494319967053745E-2</c:v>
                  </c:pt>
                  <c:pt idx="8">
                    <c:v>2.5163135624289335E-2</c:v>
                  </c:pt>
                  <c:pt idx="9">
                    <c:v>2.3665986458919028E-2</c:v>
                  </c:pt>
                  <c:pt idx="10">
                    <c:v>2.264383344798393E-2</c:v>
                  </c:pt>
                  <c:pt idx="11">
                    <c:v>3.0615845570553822E-2</c:v>
                  </c:pt>
                  <c:pt idx="12">
                    <c:v>2.9265167007895238E-2</c:v>
                  </c:pt>
                  <c:pt idx="13">
                    <c:v>6.5042601423989793E-2</c:v>
                  </c:pt>
                  <c:pt idx="14">
                    <c:v>7.3113199902616763E-2</c:v>
                  </c:pt>
                  <c:pt idx="15">
                    <c:v>3.69306069838242E-2</c:v>
                  </c:pt>
                  <c:pt idx="16">
                    <c:v>4.0953800910923849E-2</c:v>
                  </c:pt>
                  <c:pt idx="17">
                    <c:v>1.4060339892573893E-2</c:v>
                  </c:pt>
                </c:numCache>
              </c:numRef>
            </c:plus>
            <c:minus>
              <c:numRef>
                <c:f>'38,0 °C'!$L$33:$L$50</c:f>
                <c:numCache>
                  <c:formatCode>General</c:formatCode>
                  <c:ptCount val="18"/>
                  <c:pt idx="0">
                    <c:v>1.3901550105752307E-2</c:v>
                  </c:pt>
                  <c:pt idx="1">
                    <c:v>1.6493635136015348E-2</c:v>
                  </c:pt>
                  <c:pt idx="2">
                    <c:v>1.7833676009168721E-2</c:v>
                  </c:pt>
                  <c:pt idx="3">
                    <c:v>0.18872978090380962</c:v>
                  </c:pt>
                  <c:pt idx="4">
                    <c:v>0.19552492833395949</c:v>
                  </c:pt>
                  <c:pt idx="5">
                    <c:v>2.6928408772756176E-2</c:v>
                  </c:pt>
                  <c:pt idx="6">
                    <c:v>2.5163068156181825E-2</c:v>
                  </c:pt>
                  <c:pt idx="7">
                    <c:v>2.6494319967053745E-2</c:v>
                  </c:pt>
                  <c:pt idx="8">
                    <c:v>2.5163135624289335E-2</c:v>
                  </c:pt>
                  <c:pt idx="9">
                    <c:v>2.3665986458919028E-2</c:v>
                  </c:pt>
                  <c:pt idx="10">
                    <c:v>2.264383344798393E-2</c:v>
                  </c:pt>
                  <c:pt idx="11">
                    <c:v>3.0615845570553822E-2</c:v>
                  </c:pt>
                  <c:pt idx="12">
                    <c:v>2.9265167007895238E-2</c:v>
                  </c:pt>
                  <c:pt idx="13">
                    <c:v>6.5042601423989793E-2</c:v>
                  </c:pt>
                  <c:pt idx="14">
                    <c:v>7.3113199902616763E-2</c:v>
                  </c:pt>
                  <c:pt idx="15">
                    <c:v>3.69306069838242E-2</c:v>
                  </c:pt>
                  <c:pt idx="16">
                    <c:v>4.0953800910923849E-2</c:v>
                  </c:pt>
                  <c:pt idx="17">
                    <c:v>1.4060339892573893E-2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'38,0 °C'!$A$10:$A$27</c:f>
              <c:strCache>
                <c:ptCount val="18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DK 1st set</c:v>
                </c:pt>
                <c:pt idx="8">
                  <c:v>DK 2nd set</c:v>
                </c:pt>
                <c:pt idx="9">
                  <c:v>DE 1st set</c:v>
                </c:pt>
                <c:pt idx="10">
                  <c:v>DE 2nd set</c:v>
                </c:pt>
                <c:pt idx="11">
                  <c:v>UK 1st set</c:v>
                </c:pt>
                <c:pt idx="12">
                  <c:v>UK 2nd set</c:v>
                </c:pt>
                <c:pt idx="13">
                  <c:v>NL 1st set</c:v>
                </c:pt>
                <c:pt idx="14">
                  <c:v>NL 2nd set</c:v>
                </c:pt>
                <c:pt idx="15">
                  <c:v>FR 1st set</c:v>
                </c:pt>
                <c:pt idx="16">
                  <c:v>FR 2nd set</c:v>
                </c:pt>
                <c:pt idx="17">
                  <c:v>SI 2nd set</c:v>
                </c:pt>
              </c:strCache>
            </c:strRef>
          </c:cat>
          <c:val>
            <c:numRef>
              <c:f>'38,0 °C'!$L$10:$L$27</c:f>
              <c:numCache>
                <c:formatCode>0.000</c:formatCode>
                <c:ptCount val="18"/>
                <c:pt idx="0">
                  <c:v>-4.0415221837598381E-2</c:v>
                </c:pt>
                <c:pt idx="1">
                  <c:v>-2.1856816797182432E-2</c:v>
                </c:pt>
                <c:pt idx="2">
                  <c:v>-3.3521726315264289E-2</c:v>
                </c:pt>
                <c:pt idx="3">
                  <c:v>-0.52614058106837547</c:v>
                </c:pt>
                <c:pt idx="4">
                  <c:v>-0.61712013815022004</c:v>
                </c:pt>
                <c:pt idx="5">
                  <c:v>-5.035424870951033E-2</c:v>
                </c:pt>
                <c:pt idx="6">
                  <c:v>-5.3820025165627783E-2</c:v>
                </c:pt>
                <c:pt idx="7">
                  <c:v>-4.6558126893401663E-2</c:v>
                </c:pt>
                <c:pt idx="8">
                  <c:v>-2.7079095599447101E-2</c:v>
                </c:pt>
                <c:pt idx="9">
                  <c:v>-3.9848079690301574E-2</c:v>
                </c:pt>
                <c:pt idx="10">
                  <c:v>-4.7553675872904932E-2</c:v>
                </c:pt>
                <c:pt idx="11">
                  <c:v>-2.7784723230460884E-2</c:v>
                </c:pt>
                <c:pt idx="12">
                  <c:v>-4.0117977752089473E-2</c:v>
                </c:pt>
                <c:pt idx="13">
                  <c:v>-8.4288637630265839E-2</c:v>
                </c:pt>
                <c:pt idx="14">
                  <c:v>-7.222605588368225E-2</c:v>
                </c:pt>
                <c:pt idx="15">
                  <c:v>-3.2809657658148694E-2</c:v>
                </c:pt>
                <c:pt idx="16">
                  <c:v>-5.9531860699358674E-2</c:v>
                </c:pt>
                <c:pt idx="17">
                  <c:v>-4.5000000002204388E-4</c:v>
                </c:pt>
              </c:numCache>
            </c:numRef>
          </c:val>
        </c:ser>
        <c:ser>
          <c:idx val="1"/>
          <c:order val="1"/>
          <c:tx>
            <c:strRef>
              <c:f>'38,0 °C'!$Y$9</c:f>
              <c:strCache>
                <c:ptCount val="1"/>
                <c:pt idx="0">
                  <c:v>Transfer BB-Local BB via Transfer IRET (with probe cover)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Mode val="edge"/>
                  <c:yMode val="edge"/>
                  <c:x val="0.2604340567612688"/>
                  <c:y val="0.5614035087719299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41151919866444076"/>
                  <c:y val="0.28070175438596495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46243739565943237"/>
                  <c:y val="0.283400809716599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6260434056761266"/>
                  <c:y val="0.3589743589743590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96076794657762943"/>
                  <c:y val="0.26180836707152499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'38,0 °C'!$Y$33:$Y$50</c:f>
                <c:numCache>
                  <c:formatCode>General</c:formatCode>
                  <c:ptCount val="18"/>
                  <c:pt idx="0">
                    <c:v>2.3186075259911652E-2</c:v>
                  </c:pt>
                  <c:pt idx="1">
                    <c:v>5.3916973208814313E-2</c:v>
                  </c:pt>
                  <c:pt idx="2">
                    <c:v>3.9484680573609814E-2</c:v>
                  </c:pt>
                  <c:pt idx="3">
                    <c:v>0.18645737019490538</c:v>
                  </c:pt>
                  <c:pt idx="4">
                    <c:v>0.19241489209518059</c:v>
                  </c:pt>
                  <c:pt idx="5">
                    <c:v>4.3621278359125021E-2</c:v>
                  </c:pt>
                  <c:pt idx="6">
                    <c:v>3.3458396540071246E-2</c:v>
                  </c:pt>
                  <c:pt idx="7">
                    <c:v>3.6507531373306666E-2</c:v>
                  </c:pt>
                  <c:pt idx="8">
                    <c:v>4.2837577273571431E-2</c:v>
                  </c:pt>
                  <c:pt idx="9">
                    <c:v>3.0194502722374401E-2</c:v>
                  </c:pt>
                  <c:pt idx="10">
                    <c:v>3.506728170034918E-2</c:v>
                  </c:pt>
                  <c:pt idx="11">
                    <c:v>3.8638969965567142E-2</c:v>
                  </c:pt>
                  <c:pt idx="12">
                    <c:v>4.1560197304632708E-2</c:v>
                  </c:pt>
                  <c:pt idx="13">
                    <c:v>7.4983598206541144E-2</c:v>
                  </c:pt>
                  <c:pt idx="14">
                    <c:v>6.5958623393761032E-2</c:v>
                  </c:pt>
                  <c:pt idx="15">
                    <c:v>3.8288832768702208E-2</c:v>
                  </c:pt>
                  <c:pt idx="16">
                    <c:v>3.9387909347874457E-2</c:v>
                  </c:pt>
                  <c:pt idx="17">
                    <c:v>2.9110831769562744E-2</c:v>
                  </c:pt>
                </c:numCache>
              </c:numRef>
            </c:plus>
            <c:minus>
              <c:numRef>
                <c:f>'38,0 °C'!$Y$33:$Y$50</c:f>
                <c:numCache>
                  <c:formatCode>General</c:formatCode>
                  <c:ptCount val="18"/>
                  <c:pt idx="0">
                    <c:v>2.3186075259911652E-2</c:v>
                  </c:pt>
                  <c:pt idx="1">
                    <c:v>5.3916973208814313E-2</c:v>
                  </c:pt>
                  <c:pt idx="2">
                    <c:v>3.9484680573609814E-2</c:v>
                  </c:pt>
                  <c:pt idx="3">
                    <c:v>0.18645737019490538</c:v>
                  </c:pt>
                  <c:pt idx="4">
                    <c:v>0.19241489209518059</c:v>
                  </c:pt>
                  <c:pt idx="5">
                    <c:v>4.3621278359125021E-2</c:v>
                  </c:pt>
                  <c:pt idx="6">
                    <c:v>3.3458396540071246E-2</c:v>
                  </c:pt>
                  <c:pt idx="7">
                    <c:v>3.6507531373306666E-2</c:v>
                  </c:pt>
                  <c:pt idx="8">
                    <c:v>4.2837577273571431E-2</c:v>
                  </c:pt>
                  <c:pt idx="9">
                    <c:v>3.0194502722374401E-2</c:v>
                  </c:pt>
                  <c:pt idx="10">
                    <c:v>3.506728170034918E-2</c:v>
                  </c:pt>
                  <c:pt idx="11">
                    <c:v>3.8638969965567142E-2</c:v>
                  </c:pt>
                  <c:pt idx="12">
                    <c:v>4.1560197304632708E-2</c:v>
                  </c:pt>
                  <c:pt idx="13">
                    <c:v>7.4983598206541144E-2</c:v>
                  </c:pt>
                  <c:pt idx="14">
                    <c:v>6.5958623393761032E-2</c:v>
                  </c:pt>
                  <c:pt idx="15">
                    <c:v>3.8288832768702208E-2</c:v>
                  </c:pt>
                  <c:pt idx="16">
                    <c:v>3.9387909347874457E-2</c:v>
                  </c:pt>
                  <c:pt idx="17">
                    <c:v>2.9110831769562744E-2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'38,0 °C'!$A$10:$A$27</c:f>
              <c:strCache>
                <c:ptCount val="18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DK 1st set</c:v>
                </c:pt>
                <c:pt idx="8">
                  <c:v>DK 2nd set</c:v>
                </c:pt>
                <c:pt idx="9">
                  <c:v>DE 1st set</c:v>
                </c:pt>
                <c:pt idx="10">
                  <c:v>DE 2nd set</c:v>
                </c:pt>
                <c:pt idx="11">
                  <c:v>UK 1st set</c:v>
                </c:pt>
                <c:pt idx="12">
                  <c:v>UK 2nd set</c:v>
                </c:pt>
                <c:pt idx="13">
                  <c:v>NL 1st set</c:v>
                </c:pt>
                <c:pt idx="14">
                  <c:v>NL 2nd set</c:v>
                </c:pt>
                <c:pt idx="15">
                  <c:v>FR 1st set</c:v>
                </c:pt>
                <c:pt idx="16">
                  <c:v>FR 2nd set</c:v>
                </c:pt>
                <c:pt idx="17">
                  <c:v>SI 2nd set</c:v>
                </c:pt>
              </c:strCache>
            </c:strRef>
          </c:cat>
          <c:val>
            <c:numRef>
              <c:f>'38,0 °C'!$Y$10:$Y$27</c:f>
              <c:numCache>
                <c:formatCode>0.000</c:formatCode>
                <c:ptCount val="18"/>
                <c:pt idx="0">
                  <c:v>-4.4099808975772703E-4</c:v>
                </c:pt>
                <c:pt idx="1">
                  <c:v>-8.3921257270233696E-2</c:v>
                </c:pt>
                <c:pt idx="2">
                  <c:v>-8.2573278699584307E-2</c:v>
                </c:pt>
                <c:pt idx="3">
                  <c:v>-0.5297261403641258</c:v>
                </c:pt>
                <c:pt idx="4">
                  <c:v>-0.56072883878854896</c:v>
                </c:pt>
                <c:pt idx="5">
                  <c:v>-8.9975901558723592E-2</c:v>
                </c:pt>
                <c:pt idx="6">
                  <c:v>-0.10287050717772672</c:v>
                </c:pt>
                <c:pt idx="7">
                  <c:v>-5.6749896430467572E-2</c:v>
                </c:pt>
                <c:pt idx="8">
                  <c:v>-6.6430648182375762E-2</c:v>
                </c:pt>
                <c:pt idx="9">
                  <c:v>-0.19057696043751093</c:v>
                </c:pt>
                <c:pt idx="10">
                  <c:v>-0.18590367587291468</c:v>
                </c:pt>
                <c:pt idx="11">
                  <c:v>-0.15845633406375015</c:v>
                </c:pt>
                <c:pt idx="12">
                  <c:v>-0.14983336848701612</c:v>
                </c:pt>
                <c:pt idx="13">
                  <c:v>-0.12510281460037476</c:v>
                </c:pt>
                <c:pt idx="14">
                  <c:v>-0.13666852706059984</c:v>
                </c:pt>
                <c:pt idx="15">
                  <c:v>-0.1017818606994112</c:v>
                </c:pt>
                <c:pt idx="16">
                  <c:v>-9.0836301303589551E-2</c:v>
                </c:pt>
                <c:pt idx="17">
                  <c:v>-3.4999999999740794E-4</c:v>
                </c:pt>
              </c:numCache>
            </c:numRef>
          </c:val>
        </c:ser>
        <c:marker val="1"/>
        <c:axId val="121414784"/>
        <c:axId val="121416320"/>
      </c:lineChart>
      <c:catAx>
        <c:axId val="121414784"/>
        <c:scaling>
          <c:orientation val="minMax"/>
        </c:scaling>
        <c:axPos val="b"/>
        <c:numFmt formatCode="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416320"/>
        <c:crossesAt val="-1"/>
        <c:auto val="1"/>
        <c:lblAlgn val="ctr"/>
        <c:lblOffset val="100"/>
        <c:tickLblSkip val="1"/>
        <c:tickMarkSkip val="1"/>
      </c:catAx>
      <c:valAx>
        <c:axId val="121416320"/>
        <c:scaling>
          <c:orientation val="minMax"/>
          <c:max val="0.2"/>
          <c:min val="-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Temperature difference (°C)</a:t>
                </a:r>
              </a:p>
            </c:rich>
          </c:tx>
          <c:layout>
            <c:manualLayout>
              <c:xMode val="edge"/>
              <c:yMode val="edge"/>
              <c:x val="6.6777963272120202E-3"/>
              <c:y val="0.3360323886639676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414784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524207011686144"/>
          <c:y val="0.95546558704453455"/>
          <c:w val="0.77879799666110194"/>
          <c:h val="3.778677462887989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Transfer BB compared to Local BB via Transfer IRET with and without the probe cover at 41.0 °C</a:t>
            </a:r>
          </a:p>
        </c:rich>
      </c:tx>
      <c:layout>
        <c:manualLayout>
          <c:xMode val="edge"/>
          <c:yMode val="edge"/>
          <c:x val="0.11519198664440734"/>
          <c:y val="2.02429149797570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794657762938243E-2"/>
          <c:y val="0.13900134952766532"/>
          <c:w val="0.90901502504173626"/>
          <c:h val="0.69770580296896101"/>
        </c:manualLayout>
      </c:layout>
      <c:lineChart>
        <c:grouping val="standard"/>
        <c:ser>
          <c:idx val="0"/>
          <c:order val="0"/>
          <c:tx>
            <c:strRef>
              <c:f>'41,0 °C'!$L$9</c:f>
              <c:strCache>
                <c:ptCount val="1"/>
                <c:pt idx="0">
                  <c:v>Transfer BB-Local BB via Transfer IRET (without probe cover)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"/>
              <c:delete val="1"/>
            </c:dLbl>
            <c:dLbl>
              <c:idx val="4"/>
              <c:layout>
                <c:manualLayout>
                  <c:xMode val="edge"/>
                  <c:yMode val="edge"/>
                  <c:x val="0.31051752921535897"/>
                  <c:y val="0.7112010796221323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76460767946577635"/>
                  <c:y val="0.2820512820512821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81552587646076802"/>
                  <c:y val="0.27530364372469635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'41,0 °C'!$L$33:$L$50</c:f>
                <c:numCache>
                  <c:formatCode>General</c:formatCode>
                  <c:ptCount val="18"/>
                  <c:pt idx="0">
                    <c:v>1.659624373103416E-2</c:v>
                  </c:pt>
                  <c:pt idx="1">
                    <c:v>1.7366346766087566E-2</c:v>
                  </c:pt>
                  <c:pt idx="2">
                    <c:v>1.8279838620731861E-2</c:v>
                  </c:pt>
                  <c:pt idx="3">
                    <c:v>0.18462675889480373</c:v>
                  </c:pt>
                  <c:pt idx="4">
                    <c:v>0.18610648188604281</c:v>
                  </c:pt>
                  <c:pt idx="5">
                    <c:v>2.6774567584578548E-2</c:v>
                  </c:pt>
                  <c:pt idx="6">
                    <c:v>2.7735079363948392E-2</c:v>
                  </c:pt>
                  <c:pt idx="7">
                    <c:v>2.8850276896833279E-2</c:v>
                  </c:pt>
                  <c:pt idx="8">
                    <c:v>3.0623557337803191E-2</c:v>
                  </c:pt>
                  <c:pt idx="9">
                    <c:v>2.4985168508582074E-2</c:v>
                  </c:pt>
                  <c:pt idx="10">
                    <c:v>2.4582743479547021E-2</c:v>
                  </c:pt>
                  <c:pt idx="11">
                    <c:v>3.3136083051561779E-2</c:v>
                  </c:pt>
                  <c:pt idx="12">
                    <c:v>3.1155737834305898E-2</c:v>
                  </c:pt>
                  <c:pt idx="13">
                    <c:v>6.8775649760652938E-2</c:v>
                  </c:pt>
                  <c:pt idx="14">
                    <c:v>7.0157608283065068E-2</c:v>
                  </c:pt>
                  <c:pt idx="15">
                    <c:v>2.79045395980335E-2</c:v>
                  </c:pt>
                  <c:pt idx="16">
                    <c:v>0.23438873716617159</c:v>
                  </c:pt>
                  <c:pt idx="17">
                    <c:v>1.8958639191673381E-2</c:v>
                  </c:pt>
                </c:numCache>
              </c:numRef>
            </c:plus>
            <c:minus>
              <c:numRef>
                <c:f>'41,0 °C'!$L$33:$L$50</c:f>
                <c:numCache>
                  <c:formatCode>General</c:formatCode>
                  <c:ptCount val="18"/>
                  <c:pt idx="0">
                    <c:v>1.659624373103416E-2</c:v>
                  </c:pt>
                  <c:pt idx="1">
                    <c:v>1.7366346766087566E-2</c:v>
                  </c:pt>
                  <c:pt idx="2">
                    <c:v>1.8279838620731861E-2</c:v>
                  </c:pt>
                  <c:pt idx="3">
                    <c:v>0.18462675889480373</c:v>
                  </c:pt>
                  <c:pt idx="4">
                    <c:v>0.18610648188604281</c:v>
                  </c:pt>
                  <c:pt idx="5">
                    <c:v>2.6774567584578548E-2</c:v>
                  </c:pt>
                  <c:pt idx="6">
                    <c:v>2.7735079363948392E-2</c:v>
                  </c:pt>
                  <c:pt idx="7">
                    <c:v>2.8850276896833279E-2</c:v>
                  </c:pt>
                  <c:pt idx="8">
                    <c:v>3.0623557337803191E-2</c:v>
                  </c:pt>
                  <c:pt idx="9">
                    <c:v>2.4985168508582074E-2</c:v>
                  </c:pt>
                  <c:pt idx="10">
                    <c:v>2.4582743479547021E-2</c:v>
                  </c:pt>
                  <c:pt idx="11">
                    <c:v>3.3136083051561779E-2</c:v>
                  </c:pt>
                  <c:pt idx="12">
                    <c:v>3.1155737834305898E-2</c:v>
                  </c:pt>
                  <c:pt idx="13">
                    <c:v>6.8775649760652938E-2</c:v>
                  </c:pt>
                  <c:pt idx="14">
                    <c:v>7.0157608283065068E-2</c:v>
                  </c:pt>
                  <c:pt idx="15">
                    <c:v>2.79045395980335E-2</c:v>
                  </c:pt>
                  <c:pt idx="16">
                    <c:v>0.23438873716617159</c:v>
                  </c:pt>
                  <c:pt idx="17">
                    <c:v>1.8958639191673381E-2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'41,0 °C'!$A$10:$A$27</c:f>
              <c:strCache>
                <c:ptCount val="18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DK 1st set</c:v>
                </c:pt>
                <c:pt idx="8">
                  <c:v>DK 2nd set</c:v>
                </c:pt>
                <c:pt idx="9">
                  <c:v>DE 1st set</c:v>
                </c:pt>
                <c:pt idx="10">
                  <c:v>DE 2nd set</c:v>
                </c:pt>
                <c:pt idx="11">
                  <c:v>UK 1st set</c:v>
                </c:pt>
                <c:pt idx="12">
                  <c:v>UK 2nd set</c:v>
                </c:pt>
                <c:pt idx="13">
                  <c:v>NL 1st set</c:v>
                </c:pt>
                <c:pt idx="14">
                  <c:v>NL 2nd set</c:v>
                </c:pt>
                <c:pt idx="15">
                  <c:v>FR 1st set</c:v>
                </c:pt>
                <c:pt idx="16">
                  <c:v>FR 2nd set</c:v>
                </c:pt>
                <c:pt idx="17">
                  <c:v>SI 2nd set</c:v>
                </c:pt>
              </c:strCache>
            </c:strRef>
          </c:cat>
          <c:val>
            <c:numRef>
              <c:f>'41,0 °C'!$L$10:$L$27</c:f>
              <c:numCache>
                <c:formatCode>0.000</c:formatCode>
                <c:ptCount val="18"/>
                <c:pt idx="0">
                  <c:v>-2.3111606378733995E-4</c:v>
                </c:pt>
                <c:pt idx="1">
                  <c:v>-3.531361469469374E-2</c:v>
                </c:pt>
                <c:pt idx="2">
                  <c:v>-3.0249111137912621E-2</c:v>
                </c:pt>
                <c:pt idx="3">
                  <c:v>-0.73853905378446427</c:v>
                </c:pt>
                <c:pt idx="4">
                  <c:v>-0.81082291935786088</c:v>
                </c:pt>
                <c:pt idx="5">
                  <c:v>-5.4751106165262797E-2</c:v>
                </c:pt>
                <c:pt idx="6">
                  <c:v>-5.809170154442711E-2</c:v>
                </c:pt>
                <c:pt idx="7">
                  <c:v>-5.0427074645270409E-2</c:v>
                </c:pt>
                <c:pt idx="8">
                  <c:v>-5.8041507725597796E-2</c:v>
                </c:pt>
                <c:pt idx="9">
                  <c:v>-6.142237066652001E-2</c:v>
                </c:pt>
                <c:pt idx="10">
                  <c:v>-6.8600245337826493E-2</c:v>
                </c:pt>
                <c:pt idx="11">
                  <c:v>-4.5567052050309087E-2</c:v>
                </c:pt>
                <c:pt idx="12">
                  <c:v>-5.3546734009501051E-2</c:v>
                </c:pt>
                <c:pt idx="13">
                  <c:v>-8.958609674586171E-2</c:v>
                </c:pt>
                <c:pt idx="14">
                  <c:v>-8.5938876853312252E-2</c:v>
                </c:pt>
                <c:pt idx="15">
                  <c:v>-5.6708366326589044E-2</c:v>
                </c:pt>
                <c:pt idx="16">
                  <c:v>-6.447287001259383E-2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'41,0 °C'!$Y$9</c:f>
              <c:strCache>
                <c:ptCount val="1"/>
                <c:pt idx="0">
                  <c:v>Transfer BB-Local BB via Transfer IRET (with probe cover)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0601001669449082"/>
                  <c:y val="0.2604588394062079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Mode val="edge"/>
                  <c:yMode val="edge"/>
                  <c:x val="0.15943238731218698"/>
                  <c:y val="0.2793522267206478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20868113522537565"/>
                  <c:y val="0.30634278002699056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31051752921535897"/>
                  <c:y val="0.63157894736842113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36143572621035064"/>
                  <c:y val="0.30229419703103916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41151919866444076"/>
                  <c:y val="0.30769230769230765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46243739565943237"/>
                  <c:y val="0.30769230769230765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51252086811352249"/>
                  <c:y val="0.30769230769230765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81719532554257102"/>
                  <c:y val="0.31039136302294201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96076794657762943"/>
                  <c:y val="0.2604588394062079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'41,0 °C'!$Y$33:$Y$50</c:f>
                <c:numCache>
                  <c:formatCode>General</c:formatCode>
                  <c:ptCount val="18"/>
                  <c:pt idx="0">
                    <c:v>3.9631949943124425E-2</c:v>
                  </c:pt>
                  <c:pt idx="1">
                    <c:v>4.9644637172609099E-2</c:v>
                  </c:pt>
                  <c:pt idx="2">
                    <c:v>5.3708379234529133E-2</c:v>
                  </c:pt>
                  <c:pt idx="3">
                    <c:v>0.18092907339617917</c:v>
                  </c:pt>
                  <c:pt idx="4">
                    <c:v>0.18944290564705765</c:v>
                  </c:pt>
                  <c:pt idx="5">
                    <c:v>3.7606105160098435E-2</c:v>
                  </c:pt>
                  <c:pt idx="6">
                    <c:v>3.9065308890065695E-2</c:v>
                  </c:pt>
                  <c:pt idx="7">
                    <c:v>3.2740394955137746E-2</c:v>
                  </c:pt>
                  <c:pt idx="8">
                    <c:v>4.7301057715311588E-2</c:v>
                  </c:pt>
                  <c:pt idx="9">
                    <c:v>2.9290505018017565E-2</c:v>
                  </c:pt>
                  <c:pt idx="10">
                    <c:v>2.9950573228852528E-2</c:v>
                  </c:pt>
                  <c:pt idx="11">
                    <c:v>4.4230193307287273E-2</c:v>
                  </c:pt>
                  <c:pt idx="12">
                    <c:v>4.28021027520845E-2</c:v>
                  </c:pt>
                  <c:pt idx="13">
                    <c:v>8.3331206639529698E-2</c:v>
                  </c:pt>
                  <c:pt idx="14">
                    <c:v>9.1044439698424198E-2</c:v>
                  </c:pt>
                  <c:pt idx="15">
                    <c:v>4.5309215055279205E-2</c:v>
                  </c:pt>
                  <c:pt idx="16">
                    <c:v>4.4957916428508084E-2</c:v>
                  </c:pt>
                  <c:pt idx="17">
                    <c:v>3.6791854075540066E-2</c:v>
                  </c:pt>
                </c:numCache>
              </c:numRef>
            </c:plus>
            <c:minus>
              <c:numRef>
                <c:f>'41,0 °C'!$Y$33:$Y$50</c:f>
                <c:numCache>
                  <c:formatCode>General</c:formatCode>
                  <c:ptCount val="18"/>
                  <c:pt idx="0">
                    <c:v>3.9631949943124425E-2</c:v>
                  </c:pt>
                  <c:pt idx="1">
                    <c:v>4.9644637172609099E-2</c:v>
                  </c:pt>
                  <c:pt idx="2">
                    <c:v>5.3708379234529133E-2</c:v>
                  </c:pt>
                  <c:pt idx="3">
                    <c:v>0.18092907339617917</c:v>
                  </c:pt>
                  <c:pt idx="4">
                    <c:v>0.18944290564705765</c:v>
                  </c:pt>
                  <c:pt idx="5">
                    <c:v>3.7606105160098435E-2</c:v>
                  </c:pt>
                  <c:pt idx="6">
                    <c:v>3.9065308890065695E-2</c:v>
                  </c:pt>
                  <c:pt idx="7">
                    <c:v>3.2740394955137746E-2</c:v>
                  </c:pt>
                  <c:pt idx="8">
                    <c:v>4.7301057715311588E-2</c:v>
                  </c:pt>
                  <c:pt idx="9">
                    <c:v>2.9290505018017565E-2</c:v>
                  </c:pt>
                  <c:pt idx="10">
                    <c:v>2.9950573228852528E-2</c:v>
                  </c:pt>
                  <c:pt idx="11">
                    <c:v>4.4230193307287273E-2</c:v>
                  </c:pt>
                  <c:pt idx="12">
                    <c:v>4.28021027520845E-2</c:v>
                  </c:pt>
                  <c:pt idx="13">
                    <c:v>8.3331206639529698E-2</c:v>
                  </c:pt>
                  <c:pt idx="14">
                    <c:v>9.1044439698424198E-2</c:v>
                  </c:pt>
                  <c:pt idx="15">
                    <c:v>4.5309215055279205E-2</c:v>
                  </c:pt>
                  <c:pt idx="16">
                    <c:v>4.4957916428508084E-2</c:v>
                  </c:pt>
                  <c:pt idx="17">
                    <c:v>3.6791854075540066E-2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'41,0 °C'!$A$10:$A$27</c:f>
              <c:strCache>
                <c:ptCount val="18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DK 1st set</c:v>
                </c:pt>
                <c:pt idx="8">
                  <c:v>DK 2nd set</c:v>
                </c:pt>
                <c:pt idx="9">
                  <c:v>DE 1st set</c:v>
                </c:pt>
                <c:pt idx="10">
                  <c:v>DE 2nd set</c:v>
                </c:pt>
                <c:pt idx="11">
                  <c:v>UK 1st set</c:v>
                </c:pt>
                <c:pt idx="12">
                  <c:v>UK 2nd set</c:v>
                </c:pt>
                <c:pt idx="13">
                  <c:v>NL 1st set</c:v>
                </c:pt>
                <c:pt idx="14">
                  <c:v>NL 2nd set</c:v>
                </c:pt>
                <c:pt idx="15">
                  <c:v>FR 1st set</c:v>
                </c:pt>
                <c:pt idx="16">
                  <c:v>FR 2nd set</c:v>
                </c:pt>
                <c:pt idx="17">
                  <c:v>SI 2nd set</c:v>
                </c:pt>
              </c:strCache>
            </c:strRef>
          </c:cat>
          <c:val>
            <c:numRef>
              <c:f>'41,0 °C'!$Y$10:$Y$27</c:f>
              <c:numCache>
                <c:formatCode>0.000</c:formatCode>
                <c:ptCount val="18"/>
                <c:pt idx="0">
                  <c:v>-4.1172643260267705E-4</c:v>
                </c:pt>
                <c:pt idx="1">
                  <c:v>-9.1184607579883448E-2</c:v>
                </c:pt>
                <c:pt idx="2">
                  <c:v>-0.10331361469457079</c:v>
                </c:pt>
                <c:pt idx="3">
                  <c:v>-0.66478088474251251</c:v>
                </c:pt>
                <c:pt idx="4">
                  <c:v>-0.69042420891838674</c:v>
                </c:pt>
                <c:pt idx="5">
                  <c:v>-0.10502814502184066</c:v>
                </c:pt>
                <c:pt idx="6">
                  <c:v>-0.10891668068780547</c:v>
                </c:pt>
                <c:pt idx="7">
                  <c:v>-0.10072058601640066</c:v>
                </c:pt>
                <c:pt idx="8">
                  <c:v>-0.10859715615246301</c:v>
                </c:pt>
                <c:pt idx="9">
                  <c:v>-0.22060137757775067</c:v>
                </c:pt>
                <c:pt idx="10">
                  <c:v>-0.22929528032784674</c:v>
                </c:pt>
                <c:pt idx="11">
                  <c:v>-0.14691175169303961</c:v>
                </c:pt>
                <c:pt idx="12">
                  <c:v>-0.20303246215849668</c:v>
                </c:pt>
                <c:pt idx="13">
                  <c:v>-0.15077960865000506</c:v>
                </c:pt>
                <c:pt idx="14">
                  <c:v>-0.11040373162993689</c:v>
                </c:pt>
                <c:pt idx="15">
                  <c:v>-0.15751157222339884</c:v>
                </c:pt>
                <c:pt idx="16">
                  <c:v>-0.14600836632659053</c:v>
                </c:pt>
                <c:pt idx="17">
                  <c:v>0</c:v>
                </c:pt>
              </c:numCache>
            </c:numRef>
          </c:val>
        </c:ser>
        <c:marker val="1"/>
        <c:axId val="121619968"/>
        <c:axId val="121621504"/>
      </c:lineChart>
      <c:catAx>
        <c:axId val="121619968"/>
        <c:scaling>
          <c:orientation val="minMax"/>
        </c:scaling>
        <c:axPos val="b"/>
        <c:numFmt formatCode="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621504"/>
        <c:crossesAt val="-1.1000000000000001"/>
        <c:auto val="1"/>
        <c:lblAlgn val="ctr"/>
        <c:lblOffset val="100"/>
        <c:tickLblSkip val="1"/>
        <c:tickMarkSkip val="1"/>
      </c:catAx>
      <c:valAx>
        <c:axId val="121621504"/>
        <c:scaling>
          <c:orientation val="minMax"/>
          <c:max val="0.2"/>
          <c:min val="-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Temperature difference (°C)</a:t>
                </a:r>
              </a:p>
            </c:rich>
          </c:tx>
          <c:layout>
            <c:manualLayout>
              <c:xMode val="edge"/>
              <c:yMode val="edge"/>
              <c:x val="6.6777963272120202E-3"/>
              <c:y val="0.3360323886639676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619968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524207011686144"/>
          <c:y val="0.95546558704453455"/>
          <c:w val="0.77879799666110194"/>
          <c:h val="3.778677462887989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Transfer IRET without and with the probe cover compared to Transfer BB at 35,5 °C</a:t>
            </a:r>
          </a:p>
        </c:rich>
      </c:tx>
      <c:layout>
        <c:manualLayout>
          <c:xMode val="edge"/>
          <c:yMode val="edge"/>
          <c:x val="0.1669449081803005"/>
          <c:y val="2.02429149797570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794657762938243E-2"/>
          <c:y val="0.13900134952766532"/>
          <c:w val="0.90901502504173626"/>
          <c:h val="0.69770580296896101"/>
        </c:manualLayout>
      </c:layout>
      <c:lineChart>
        <c:grouping val="standard"/>
        <c:ser>
          <c:idx val="0"/>
          <c:order val="0"/>
          <c:tx>
            <c:strRef>
              <c:f>'35,5 °C'!$G$9</c:f>
              <c:strCache>
                <c:ptCount val="1"/>
                <c:pt idx="0">
                  <c:v>Transfer BB - Transfer IRET (without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9"/>
            <c:marker>
              <c:symbol val="triangle"/>
              <c:size val="3"/>
            </c:marke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'35,5 °C'!$K$33:$K$50</c:f>
                <c:numCache>
                  <c:formatCode>General</c:formatCode>
                  <c:ptCount val="18"/>
                  <c:pt idx="0">
                    <c:v>9.9336807802565437E-3</c:v>
                  </c:pt>
                  <c:pt idx="1">
                    <c:v>1.941878386168059E-2</c:v>
                  </c:pt>
                  <c:pt idx="2">
                    <c:v>1.0076044197335911E-2</c:v>
                  </c:pt>
                  <c:pt idx="3">
                    <c:v>9.6063919692393716E-3</c:v>
                  </c:pt>
                  <c:pt idx="4">
                    <c:v>1.0698554419484283E-2</c:v>
                  </c:pt>
                  <c:pt idx="5">
                    <c:v>1.0910350704213359E-2</c:v>
                  </c:pt>
                  <c:pt idx="6">
                    <c:v>9.0524318162522339E-3</c:v>
                  </c:pt>
                  <c:pt idx="7">
                    <c:v>9.8306511700222785E-3</c:v>
                  </c:pt>
                  <c:pt idx="8">
                    <c:v>9.8356662006095219E-3</c:v>
                  </c:pt>
                  <c:pt idx="9">
                    <c:v>9.9123562007837167E-3</c:v>
                  </c:pt>
                  <c:pt idx="10">
                    <c:v>1.0940043939742483E-2</c:v>
                  </c:pt>
                  <c:pt idx="11">
                    <c:v>1.6631796856222923E-2</c:v>
                  </c:pt>
                  <c:pt idx="12">
                    <c:v>1.5218957476340706E-2</c:v>
                  </c:pt>
                  <c:pt idx="13">
                    <c:v>7.0260420342228708E-2</c:v>
                  </c:pt>
                  <c:pt idx="14">
                    <c:v>7.0862731154441583E-2</c:v>
                  </c:pt>
                  <c:pt idx="15">
                    <c:v>1.6279016303678649E-2</c:v>
                  </c:pt>
                  <c:pt idx="16">
                    <c:v>2.529350446490844E-2</c:v>
                  </c:pt>
                  <c:pt idx="17">
                    <c:v>1.0210434978792841E-2</c:v>
                  </c:pt>
                </c:numCache>
              </c:numRef>
            </c:plus>
            <c:minus>
              <c:numRef>
                <c:f>'35,5 °C'!$K$33:$K$50</c:f>
                <c:numCache>
                  <c:formatCode>General</c:formatCode>
                  <c:ptCount val="18"/>
                  <c:pt idx="0">
                    <c:v>9.9336807802565437E-3</c:v>
                  </c:pt>
                  <c:pt idx="1">
                    <c:v>1.941878386168059E-2</c:v>
                  </c:pt>
                  <c:pt idx="2">
                    <c:v>1.0076044197335911E-2</c:v>
                  </c:pt>
                  <c:pt idx="3">
                    <c:v>9.6063919692393716E-3</c:v>
                  </c:pt>
                  <c:pt idx="4">
                    <c:v>1.0698554419484283E-2</c:v>
                  </c:pt>
                  <c:pt idx="5">
                    <c:v>1.0910350704213359E-2</c:v>
                  </c:pt>
                  <c:pt idx="6">
                    <c:v>9.0524318162522339E-3</c:v>
                  </c:pt>
                  <c:pt idx="7">
                    <c:v>9.8306511700222785E-3</c:v>
                  </c:pt>
                  <c:pt idx="8">
                    <c:v>9.8356662006095219E-3</c:v>
                  </c:pt>
                  <c:pt idx="9">
                    <c:v>9.9123562007837167E-3</c:v>
                  </c:pt>
                  <c:pt idx="10">
                    <c:v>1.0940043939742483E-2</c:v>
                  </c:pt>
                  <c:pt idx="11">
                    <c:v>1.6631796856222923E-2</c:v>
                  </c:pt>
                  <c:pt idx="12">
                    <c:v>1.5218957476340706E-2</c:v>
                  </c:pt>
                  <c:pt idx="13">
                    <c:v>7.0260420342228708E-2</c:v>
                  </c:pt>
                  <c:pt idx="14">
                    <c:v>7.0862731154441583E-2</c:v>
                  </c:pt>
                  <c:pt idx="15">
                    <c:v>1.6279016303678649E-2</c:v>
                  </c:pt>
                  <c:pt idx="16">
                    <c:v>2.529350446490844E-2</c:v>
                  </c:pt>
                  <c:pt idx="17">
                    <c:v>1.0210434978792841E-2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'35,5 °C'!$A$10:$A$27</c:f>
              <c:strCache>
                <c:ptCount val="18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DK 1st set</c:v>
                </c:pt>
                <c:pt idx="8">
                  <c:v>DK 2nd set</c:v>
                </c:pt>
                <c:pt idx="9">
                  <c:v>DE 1st set</c:v>
                </c:pt>
                <c:pt idx="10">
                  <c:v>DE 2nd set</c:v>
                </c:pt>
                <c:pt idx="11">
                  <c:v>UK 1st set</c:v>
                </c:pt>
                <c:pt idx="12">
                  <c:v>UK 2nd set</c:v>
                </c:pt>
                <c:pt idx="13">
                  <c:v>NL 1st set</c:v>
                </c:pt>
                <c:pt idx="14">
                  <c:v>NL 2nd set</c:v>
                </c:pt>
                <c:pt idx="15">
                  <c:v>FR 1st set</c:v>
                </c:pt>
                <c:pt idx="16">
                  <c:v>FR 2nd set</c:v>
                </c:pt>
                <c:pt idx="17">
                  <c:v>SI 2nd set</c:v>
                </c:pt>
              </c:strCache>
            </c:strRef>
          </c:cat>
          <c:val>
            <c:numRef>
              <c:f>'35,5 °C'!$G$10:$G$27</c:f>
              <c:numCache>
                <c:formatCode>0.000</c:formatCode>
                <c:ptCount val="18"/>
                <c:pt idx="0">
                  <c:v>2.2331722436447876E-2</c:v>
                </c:pt>
                <c:pt idx="1">
                  <c:v>3.6686186756625716E-2</c:v>
                </c:pt>
                <c:pt idx="2">
                  <c:v>1.8089843147606643E-2</c:v>
                </c:pt>
                <c:pt idx="3">
                  <c:v>8.9526414329696991E-3</c:v>
                </c:pt>
                <c:pt idx="4">
                  <c:v>5.1463772157255505E-2</c:v>
                </c:pt>
                <c:pt idx="5">
                  <c:v>7.4459502301344571E-2</c:v>
                </c:pt>
                <c:pt idx="6">
                  <c:v>6.4317552394477673E-2</c:v>
                </c:pt>
                <c:pt idx="7">
                  <c:v>9.5919424574937295E-2</c:v>
                </c:pt>
                <c:pt idx="8">
                  <c:v>0.137039777506196</c:v>
                </c:pt>
                <c:pt idx="9">
                  <c:v>0.12192148638705191</c:v>
                </c:pt>
                <c:pt idx="10">
                  <c:v>0.11308046687393869</c:v>
                </c:pt>
                <c:pt idx="11">
                  <c:v>0.12810724597587608</c:v>
                </c:pt>
                <c:pt idx="12">
                  <c:v>0.12780618408844191</c:v>
                </c:pt>
                <c:pt idx="13">
                  <c:v>0.15318627279430075</c:v>
                </c:pt>
                <c:pt idx="14">
                  <c:v>0.14640362303271104</c:v>
                </c:pt>
                <c:pt idx="15">
                  <c:v>0.17116758740039018</c:v>
                </c:pt>
                <c:pt idx="16">
                  <c:v>0.4213221185743663</c:v>
                </c:pt>
                <c:pt idx="17">
                  <c:v>4.7100000000000364E-2</c:v>
                </c:pt>
              </c:numCache>
            </c:numRef>
          </c:val>
        </c:ser>
        <c:ser>
          <c:idx val="1"/>
          <c:order val="1"/>
          <c:tx>
            <c:strRef>
              <c:f>'35,5 °C'!$T$9</c:f>
              <c:strCache>
                <c:ptCount val="1"/>
                <c:pt idx="0">
                  <c:v>Transfer BB - Transfer IRET (with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'35,5 °C'!$X$33:$X$50</c:f>
                <c:numCache>
                  <c:formatCode>General</c:formatCode>
                  <c:ptCount val="18"/>
                  <c:pt idx="0">
                    <c:v>2.7146351704170717E-2</c:v>
                  </c:pt>
                  <c:pt idx="1">
                    <c:v>2.602934241710049E-2</c:v>
                  </c:pt>
                  <c:pt idx="2">
                    <c:v>2.9891916410070912E-2</c:v>
                  </c:pt>
                  <c:pt idx="3">
                    <c:v>2.3749254023372326E-2</c:v>
                  </c:pt>
                  <c:pt idx="4">
                    <c:v>2.0655381058374753E-2</c:v>
                  </c:pt>
                  <c:pt idx="5">
                    <c:v>2.5343465215115827E-2</c:v>
                  </c:pt>
                  <c:pt idx="6">
                    <c:v>1.5951822106821719E-2</c:v>
                  </c:pt>
                  <c:pt idx="7">
                    <c:v>1.5141202059568953E-2</c:v>
                  </c:pt>
                  <c:pt idx="8">
                    <c:v>1.4104322746280871E-2</c:v>
                  </c:pt>
                  <c:pt idx="9">
                    <c:v>1.7751006433420414E-2</c:v>
                  </c:pt>
                  <c:pt idx="10">
                    <c:v>1.5146663114651359E-2</c:v>
                  </c:pt>
                  <c:pt idx="11">
                    <c:v>4.5219206833674856E-2</c:v>
                  </c:pt>
                  <c:pt idx="12">
                    <c:v>2.777924884993593E-2</c:v>
                  </c:pt>
                  <c:pt idx="13">
                    <c:v>7.1529900507876193E-2</c:v>
                  </c:pt>
                  <c:pt idx="14">
                    <c:v>7.0686113676355605E-2</c:v>
                  </c:pt>
                  <c:pt idx="15">
                    <c:v>2.6432633685412661E-2</c:v>
                  </c:pt>
                  <c:pt idx="16">
                    <c:v>1.5223403855577437E-2</c:v>
                  </c:pt>
                  <c:pt idx="17">
                    <c:v>2.0474382796001649E-2</c:v>
                  </c:pt>
                </c:numCache>
              </c:numRef>
            </c:plus>
            <c:minus>
              <c:numRef>
                <c:f>'35,5 °C'!$X$33:$X$50</c:f>
                <c:numCache>
                  <c:formatCode>General</c:formatCode>
                  <c:ptCount val="18"/>
                  <c:pt idx="0">
                    <c:v>2.7146351704170717E-2</c:v>
                  </c:pt>
                  <c:pt idx="1">
                    <c:v>2.602934241710049E-2</c:v>
                  </c:pt>
                  <c:pt idx="2">
                    <c:v>2.9891916410070912E-2</c:v>
                  </c:pt>
                  <c:pt idx="3">
                    <c:v>2.3749254023372326E-2</c:v>
                  </c:pt>
                  <c:pt idx="4">
                    <c:v>2.0655381058374753E-2</c:v>
                  </c:pt>
                  <c:pt idx="5">
                    <c:v>2.5343465215115827E-2</c:v>
                  </c:pt>
                  <c:pt idx="6">
                    <c:v>1.5951822106821719E-2</c:v>
                  </c:pt>
                  <c:pt idx="7">
                    <c:v>1.5141202059568953E-2</c:v>
                  </c:pt>
                  <c:pt idx="8">
                    <c:v>1.4104322746280871E-2</c:v>
                  </c:pt>
                  <c:pt idx="9">
                    <c:v>1.7751006433420414E-2</c:v>
                  </c:pt>
                  <c:pt idx="10">
                    <c:v>1.5146663114651359E-2</c:v>
                  </c:pt>
                  <c:pt idx="11">
                    <c:v>4.5219206833674856E-2</c:v>
                  </c:pt>
                  <c:pt idx="12">
                    <c:v>2.777924884993593E-2</c:v>
                  </c:pt>
                  <c:pt idx="13">
                    <c:v>7.1529900507876193E-2</c:v>
                  </c:pt>
                  <c:pt idx="14">
                    <c:v>7.0686113676355605E-2</c:v>
                  </c:pt>
                  <c:pt idx="15">
                    <c:v>2.6432633685412661E-2</c:v>
                  </c:pt>
                  <c:pt idx="16">
                    <c:v>1.5223403855577437E-2</c:v>
                  </c:pt>
                  <c:pt idx="17">
                    <c:v>2.0474382796001649E-2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'35,5 °C'!$T$10:$T$27</c:f>
              <c:numCache>
                <c:formatCode>0.000</c:formatCode>
                <c:ptCount val="18"/>
                <c:pt idx="0">
                  <c:v>0.11233172243645129</c:v>
                </c:pt>
                <c:pt idx="1">
                  <c:v>-4.3455466604768844E-2</c:v>
                </c:pt>
                <c:pt idx="2">
                  <c:v>-5.2051810278811672E-2</c:v>
                </c:pt>
                <c:pt idx="3">
                  <c:v>4.888825349265602E-2</c:v>
                </c:pt>
                <c:pt idx="4">
                  <c:v>0.21306059481979389</c:v>
                </c:pt>
                <c:pt idx="5">
                  <c:v>0.18420172202218055</c:v>
                </c:pt>
                <c:pt idx="6">
                  <c:v>0.21438621581592798</c:v>
                </c:pt>
                <c:pt idx="7">
                  <c:v>0.37580352601937506</c:v>
                </c:pt>
                <c:pt idx="8">
                  <c:v>0.41687236842125941</c:v>
                </c:pt>
                <c:pt idx="9">
                  <c:v>0.26127760852881465</c:v>
                </c:pt>
                <c:pt idx="10">
                  <c:v>0.25308046687393926</c:v>
                </c:pt>
                <c:pt idx="11">
                  <c:v>0.37757571135874457</c:v>
                </c:pt>
                <c:pt idx="12">
                  <c:v>0.3872009345397629</c:v>
                </c:pt>
                <c:pt idx="13">
                  <c:v>0.41011495524948316</c:v>
                </c:pt>
                <c:pt idx="14">
                  <c:v>0.45646286008337711</c:v>
                </c:pt>
                <c:pt idx="15">
                  <c:v>0.25118046499793678</c:v>
                </c:pt>
                <c:pt idx="16">
                  <c:v>0.45136075136890952</c:v>
                </c:pt>
                <c:pt idx="17">
                  <c:v>0.11710000000000065</c:v>
                </c:pt>
              </c:numCache>
            </c:numRef>
          </c:val>
        </c:ser>
        <c:marker val="1"/>
        <c:axId val="121328768"/>
        <c:axId val="121330304"/>
      </c:lineChart>
      <c:catAx>
        <c:axId val="121328768"/>
        <c:scaling>
          <c:orientation val="minMax"/>
        </c:scaling>
        <c:axPos val="b"/>
        <c:numFmt formatCode="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330304"/>
        <c:crossesAt val="-0.2"/>
        <c:auto val="1"/>
        <c:lblAlgn val="ctr"/>
        <c:lblOffset val="100"/>
        <c:tickLblSkip val="1"/>
        <c:tickMarkSkip val="1"/>
      </c:catAx>
      <c:valAx>
        <c:axId val="121330304"/>
        <c:scaling>
          <c:orientation val="minMax"/>
          <c:max val="0.6"/>
          <c:min val="-0.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Temperature difference (°C)</a:t>
                </a:r>
              </a:p>
            </c:rich>
          </c:tx>
          <c:layout>
            <c:manualLayout>
              <c:xMode val="edge"/>
              <c:yMode val="edge"/>
              <c:x val="6.6777963272120202E-3"/>
              <c:y val="0.3360323886639676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328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864774624373956"/>
          <c:y val="0.95546558704453455"/>
          <c:w val="0.69532554257095158"/>
          <c:h val="3.778677462887989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Transfer IRET without and with the probe cover compared to Local BB at 35,5 °C</a:t>
            </a:r>
          </a:p>
        </c:rich>
      </c:tx>
      <c:layout>
        <c:manualLayout>
          <c:xMode val="edge"/>
          <c:yMode val="edge"/>
          <c:x val="0.17946577629382304"/>
          <c:y val="2.02429149797570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0133555926544253E-2"/>
          <c:y val="0.12415654520917681"/>
          <c:w val="0.91068447412353937"/>
          <c:h val="0.75168690958164641"/>
        </c:manualLayout>
      </c:layout>
      <c:lineChart>
        <c:grouping val="standard"/>
        <c:ser>
          <c:idx val="0"/>
          <c:order val="0"/>
          <c:tx>
            <c:strRef>
              <c:f>'35,5 °C'!$K$9</c:f>
              <c:strCache>
                <c:ptCount val="1"/>
                <c:pt idx="0">
                  <c:v>Local BB - Transfer IRET (without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'35,5 °C'!$K$63:$K$80</c:f>
                <c:numCache>
                  <c:formatCode>General</c:formatCode>
                  <c:ptCount val="18"/>
                  <c:pt idx="0">
                    <c:v>9.8282592818212181E-3</c:v>
                  </c:pt>
                  <c:pt idx="1">
                    <c:v>2.1067352309517524E-2</c:v>
                  </c:pt>
                  <c:pt idx="2">
                    <c:v>1.3108521401490457E-2</c:v>
                  </c:pt>
                  <c:pt idx="3">
                    <c:v>0.17979146651978042</c:v>
                  </c:pt>
                  <c:pt idx="4">
                    <c:v>0.18410085668821133</c:v>
                  </c:pt>
                  <c:pt idx="5">
                    <c:v>2.4061963599233755E-2</c:v>
                  </c:pt>
                  <c:pt idx="6">
                    <c:v>2.2967308901449487E-2</c:v>
                  </c:pt>
                  <c:pt idx="7">
                    <c:v>2.092718369833494E-2</c:v>
                  </c:pt>
                  <c:pt idx="8">
                    <c:v>2.0618327735209618E-2</c:v>
                  </c:pt>
                  <c:pt idx="9">
                    <c:v>1.9632429312281933E-2</c:v>
                  </c:pt>
                  <c:pt idx="10">
                    <c:v>2.0901980935249413E-2</c:v>
                  </c:pt>
                  <c:pt idx="11">
                    <c:v>2.5376235602100901E-2</c:v>
                  </c:pt>
                  <c:pt idx="12">
                    <c:v>2.5421709882172232E-2</c:v>
                  </c:pt>
                  <c:pt idx="13">
                    <c:v>2.886751345948129E-3</c:v>
                  </c:pt>
                  <c:pt idx="14">
                    <c:v>2.886751345948129E-3</c:v>
                  </c:pt>
                  <c:pt idx="15">
                    <c:v>2.4986979074387825E-2</c:v>
                  </c:pt>
                  <c:pt idx="16">
                    <c:v>3.4719237297679582E-2</c:v>
                  </c:pt>
                  <c:pt idx="17">
                    <c:v>1.0107900332058238E-2</c:v>
                  </c:pt>
                </c:numCache>
              </c:numRef>
            </c:plus>
            <c:minus>
              <c:numRef>
                <c:f>'35,5 °C'!$K$63:$K$80</c:f>
                <c:numCache>
                  <c:formatCode>General</c:formatCode>
                  <c:ptCount val="18"/>
                  <c:pt idx="0">
                    <c:v>9.8282592818212181E-3</c:v>
                  </c:pt>
                  <c:pt idx="1">
                    <c:v>2.1067352309517524E-2</c:v>
                  </c:pt>
                  <c:pt idx="2">
                    <c:v>1.3108521401490457E-2</c:v>
                  </c:pt>
                  <c:pt idx="3">
                    <c:v>0.17979146651978042</c:v>
                  </c:pt>
                  <c:pt idx="4">
                    <c:v>0.18410085668821133</c:v>
                  </c:pt>
                  <c:pt idx="5">
                    <c:v>2.4061963599233755E-2</c:v>
                  </c:pt>
                  <c:pt idx="6">
                    <c:v>2.2967308901449487E-2</c:v>
                  </c:pt>
                  <c:pt idx="7">
                    <c:v>2.092718369833494E-2</c:v>
                  </c:pt>
                  <c:pt idx="8">
                    <c:v>2.0618327735209618E-2</c:v>
                  </c:pt>
                  <c:pt idx="9">
                    <c:v>1.9632429312281933E-2</c:v>
                  </c:pt>
                  <c:pt idx="10">
                    <c:v>2.0901980935249413E-2</c:v>
                  </c:pt>
                  <c:pt idx="11">
                    <c:v>2.5376235602100901E-2</c:v>
                  </c:pt>
                  <c:pt idx="12">
                    <c:v>2.5421709882172232E-2</c:v>
                  </c:pt>
                  <c:pt idx="13">
                    <c:v>2.886751345948129E-3</c:v>
                  </c:pt>
                  <c:pt idx="14">
                    <c:v>2.886751345948129E-3</c:v>
                  </c:pt>
                  <c:pt idx="15">
                    <c:v>2.4986979074387825E-2</c:v>
                  </c:pt>
                  <c:pt idx="16">
                    <c:v>3.4719237297679582E-2</c:v>
                  </c:pt>
                  <c:pt idx="17">
                    <c:v>1.0107900332058238E-2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'35,5 °C'!$A$10:$A$27</c:f>
              <c:strCache>
                <c:ptCount val="18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DK 1st set</c:v>
                </c:pt>
                <c:pt idx="8">
                  <c:v>DK 2nd set</c:v>
                </c:pt>
                <c:pt idx="9">
                  <c:v>DE 1st set</c:v>
                </c:pt>
                <c:pt idx="10">
                  <c:v>DE 2nd set</c:v>
                </c:pt>
                <c:pt idx="11">
                  <c:v>UK 1st set</c:v>
                </c:pt>
                <c:pt idx="12">
                  <c:v>UK 2nd set</c:v>
                </c:pt>
                <c:pt idx="13">
                  <c:v>NL 1st set</c:v>
                </c:pt>
                <c:pt idx="14">
                  <c:v>NL 2nd set</c:v>
                </c:pt>
                <c:pt idx="15">
                  <c:v>FR 1st set</c:v>
                </c:pt>
                <c:pt idx="16">
                  <c:v>FR 2nd set</c:v>
                </c:pt>
                <c:pt idx="17">
                  <c:v>SI 2nd set</c:v>
                </c:pt>
              </c:strCache>
            </c:strRef>
          </c:cat>
          <c:val>
            <c:numRef>
              <c:f>'35,5 °C'!$K$10:$K$27</c:f>
              <c:numCache>
                <c:formatCode>0.000</c:formatCode>
                <c:ptCount val="18"/>
                <c:pt idx="0">
                  <c:v>2.2331722436447876E-2</c:v>
                </c:pt>
                <c:pt idx="1">
                  <c:v>4.9625000000006025E-2</c:v>
                </c:pt>
                <c:pt idx="2">
                  <c:v>4.1000000000003922E-2</c:v>
                </c:pt>
                <c:pt idx="3">
                  <c:v>0.39365185426592575</c:v>
                </c:pt>
                <c:pt idx="4">
                  <c:v>0.62570000000000192</c:v>
                </c:pt>
                <c:pt idx="5">
                  <c:v>0.12201499999999754</c:v>
                </c:pt>
                <c:pt idx="6">
                  <c:v>0.10454999999999615</c:v>
                </c:pt>
                <c:pt idx="7">
                  <c:v>0.1386500000000126</c:v>
                </c:pt>
                <c:pt idx="8">
                  <c:v>0.17074999999999818</c:v>
                </c:pt>
                <c:pt idx="9">
                  <c:v>0.15689999999998605</c:v>
                </c:pt>
                <c:pt idx="10">
                  <c:v>0.15615000000000379</c:v>
                </c:pt>
                <c:pt idx="11">
                  <c:v>0.13018856848610483</c:v>
                </c:pt>
                <c:pt idx="12">
                  <c:v>0.16696011318529713</c:v>
                </c:pt>
                <c:pt idx="13">
                  <c:v>0.22859999999999303</c:v>
                </c:pt>
                <c:pt idx="14">
                  <c:v>0.20885000000000531</c:v>
                </c:pt>
                <c:pt idx="15">
                  <c:v>0.2088499999999982</c:v>
                </c:pt>
                <c:pt idx="16">
                  <c:v>0.46999999999999886</c:v>
                </c:pt>
                <c:pt idx="17">
                  <c:v>4.7100000000000364E-2</c:v>
                </c:pt>
              </c:numCache>
            </c:numRef>
          </c:val>
        </c:ser>
        <c:ser>
          <c:idx val="1"/>
          <c:order val="1"/>
          <c:tx>
            <c:strRef>
              <c:f>'35,5 °C'!$X$9</c:f>
              <c:strCache>
                <c:ptCount val="1"/>
                <c:pt idx="0">
                  <c:v>Local BB - Transfer IRET (with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'35,5 °C'!$X$63:$X$80</c:f>
                <c:numCache>
                  <c:formatCode>General</c:formatCode>
                  <c:ptCount val="18"/>
                  <c:pt idx="0">
                    <c:v>2.7107952292882601E-2</c:v>
                  </c:pt>
                  <c:pt idx="1">
                    <c:v>2.8298998804433578E-2</c:v>
                  </c:pt>
                  <c:pt idx="2">
                    <c:v>2.3169664074676036E-2</c:v>
                  </c:pt>
                  <c:pt idx="3">
                    <c:v>0.18133408569084117</c:v>
                  </c:pt>
                  <c:pt idx="4">
                    <c:v>0.18335925265263633</c:v>
                  </c:pt>
                  <c:pt idx="5">
                    <c:v>2.8964448502691913E-2</c:v>
                  </c:pt>
                  <c:pt idx="6">
                    <c:v>2.7628698807284177E-2</c:v>
                  </c:pt>
                  <c:pt idx="7">
                    <c:v>2.9019950790097178E-2</c:v>
                  </c:pt>
                  <c:pt idx="8">
                    <c:v>2.7591372920699745E-2</c:v>
                  </c:pt>
                  <c:pt idx="9">
                    <c:v>2.1764787270089552E-2</c:v>
                  </c:pt>
                  <c:pt idx="10">
                    <c:v>2.1857448848743528E-2</c:v>
                  </c:pt>
                  <c:pt idx="11">
                    <c:v>4.5333247548938443E-2</c:v>
                  </c:pt>
                  <c:pt idx="12">
                    <c:v>2.741720870791433E-2</c:v>
                  </c:pt>
                  <c:pt idx="13">
                    <c:v>2.886751345948129E-3</c:v>
                  </c:pt>
                  <c:pt idx="14">
                    <c:v>2.886751345948129E-3</c:v>
                  </c:pt>
                  <c:pt idx="15">
                    <c:v>3.7294054341383859E-2</c:v>
                  </c:pt>
                  <c:pt idx="16">
                    <c:v>2.9153209913482369E-2</c:v>
                  </c:pt>
                  <c:pt idx="17">
                    <c:v>2.0423442842573702E-2</c:v>
                  </c:pt>
                </c:numCache>
              </c:numRef>
            </c:plus>
            <c:minus>
              <c:numRef>
                <c:f>'35,5 °C'!$X$63:$X$80</c:f>
                <c:numCache>
                  <c:formatCode>General</c:formatCode>
                  <c:ptCount val="18"/>
                  <c:pt idx="0">
                    <c:v>2.7107952292882601E-2</c:v>
                  </c:pt>
                  <c:pt idx="1">
                    <c:v>2.8298998804433578E-2</c:v>
                  </c:pt>
                  <c:pt idx="2">
                    <c:v>2.3169664074676036E-2</c:v>
                  </c:pt>
                  <c:pt idx="3">
                    <c:v>0.18133408569084117</c:v>
                  </c:pt>
                  <c:pt idx="4">
                    <c:v>0.18335925265263633</c:v>
                  </c:pt>
                  <c:pt idx="5">
                    <c:v>2.8964448502691913E-2</c:v>
                  </c:pt>
                  <c:pt idx="6">
                    <c:v>2.7628698807284177E-2</c:v>
                  </c:pt>
                  <c:pt idx="7">
                    <c:v>2.9019950790097178E-2</c:v>
                  </c:pt>
                  <c:pt idx="8">
                    <c:v>2.7591372920699745E-2</c:v>
                  </c:pt>
                  <c:pt idx="9">
                    <c:v>2.1764787270089552E-2</c:v>
                  </c:pt>
                  <c:pt idx="10">
                    <c:v>2.1857448848743528E-2</c:v>
                  </c:pt>
                  <c:pt idx="11">
                    <c:v>4.5333247548938443E-2</c:v>
                  </c:pt>
                  <c:pt idx="12">
                    <c:v>2.741720870791433E-2</c:v>
                  </c:pt>
                  <c:pt idx="13">
                    <c:v>2.886751345948129E-3</c:v>
                  </c:pt>
                  <c:pt idx="14">
                    <c:v>2.886751345948129E-3</c:v>
                  </c:pt>
                  <c:pt idx="15">
                    <c:v>3.7294054341383859E-2</c:v>
                  </c:pt>
                  <c:pt idx="16">
                    <c:v>2.9153209913482369E-2</c:v>
                  </c:pt>
                  <c:pt idx="17">
                    <c:v>2.0423442842573702E-2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'35,5 °C'!$X$10:$X$27</c:f>
              <c:numCache>
                <c:formatCode>0.000</c:formatCode>
                <c:ptCount val="18"/>
                <c:pt idx="0">
                  <c:v>0.11233172243645129</c:v>
                </c:pt>
                <c:pt idx="1">
                  <c:v>1.2819999999990728E-2</c:v>
                </c:pt>
                <c:pt idx="2">
                  <c:v>4.9999999999954525E-3</c:v>
                </c:pt>
                <c:pt idx="3">
                  <c:v>0.39019318379192214</c:v>
                </c:pt>
                <c:pt idx="4">
                  <c:v>0.69365000000000521</c:v>
                </c:pt>
                <c:pt idx="5">
                  <c:v>0.24106000000000449</c:v>
                </c:pt>
                <c:pt idx="6">
                  <c:v>0.26502999999999588</c:v>
                </c:pt>
                <c:pt idx="7">
                  <c:v>0.42905000000001081</c:v>
                </c:pt>
                <c:pt idx="8">
                  <c:v>0.47044999999999959</c:v>
                </c:pt>
                <c:pt idx="9">
                  <c:v>0.40350000000000108</c:v>
                </c:pt>
                <c:pt idx="10">
                  <c:v>0.39709999999999468</c:v>
                </c:pt>
                <c:pt idx="11">
                  <c:v>0.41928460100187692</c:v>
                </c:pt>
                <c:pt idx="12">
                  <c:v>0.49696011318528122</c:v>
                </c:pt>
                <c:pt idx="13">
                  <c:v>0.51389999999999247</c:v>
                </c:pt>
                <c:pt idx="14">
                  <c:v>0.5067499999999967</c:v>
                </c:pt>
                <c:pt idx="15">
                  <c:v>0.34900000000001086</c:v>
                </c:pt>
                <c:pt idx="16">
                  <c:v>0.540300000000002</c:v>
                </c:pt>
                <c:pt idx="17">
                  <c:v>0.11710000000000065</c:v>
                </c:pt>
              </c:numCache>
            </c:numRef>
          </c:val>
        </c:ser>
        <c:marker val="1"/>
        <c:axId val="121269632"/>
        <c:axId val="121275520"/>
      </c:lineChart>
      <c:catAx>
        <c:axId val="121269632"/>
        <c:scaling>
          <c:orientation val="minMax"/>
        </c:scaling>
        <c:axPos val="b"/>
        <c:numFmt formatCode="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275520"/>
        <c:crossesAt val="-0.1"/>
        <c:auto val="1"/>
        <c:lblAlgn val="ctr"/>
        <c:lblOffset val="100"/>
        <c:tickLblSkip val="1"/>
        <c:tickMarkSkip val="1"/>
      </c:catAx>
      <c:valAx>
        <c:axId val="121275520"/>
        <c:scaling>
          <c:orientation val="minMax"/>
          <c:max val="0.9"/>
          <c:min val="-0.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Temperature difference (°C)</a:t>
                </a:r>
              </a:p>
            </c:rich>
          </c:tx>
          <c:layout>
            <c:manualLayout>
              <c:xMode val="edge"/>
              <c:yMode val="edge"/>
              <c:x val="1.0016694490818032E-2"/>
              <c:y val="0.3481781376518218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269632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617696160267113"/>
          <c:y val="0.95816464237516874"/>
          <c:w val="0.65859766277128562"/>
          <c:h val="3.778677462887989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Transfer IRET without and with the probe cover compared to Transfer BB at 38,0 °C</a:t>
            </a:r>
          </a:p>
        </c:rich>
      </c:tx>
      <c:layout>
        <c:manualLayout>
          <c:xMode val="edge"/>
          <c:yMode val="edge"/>
          <c:x val="0.1669449081803005"/>
          <c:y val="2.02429149797570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794657762938243E-2"/>
          <c:y val="0.13900134952766532"/>
          <c:w val="0.90901502504173626"/>
          <c:h val="0.69770580296896101"/>
        </c:manualLayout>
      </c:layout>
      <c:lineChart>
        <c:grouping val="standard"/>
        <c:ser>
          <c:idx val="0"/>
          <c:order val="0"/>
          <c:tx>
            <c:strRef>
              <c:f>'35,5 °C'!$G$9</c:f>
              <c:strCache>
                <c:ptCount val="1"/>
                <c:pt idx="0">
                  <c:v>Transfer BB - Transfer IRET (without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'38,0 °C'!$K$33:$K$50</c:f>
                <c:numCache>
                  <c:formatCode>General</c:formatCode>
                  <c:ptCount val="18"/>
                  <c:pt idx="0">
                    <c:v>9.8827230224284666E-3</c:v>
                  </c:pt>
                  <c:pt idx="1">
                    <c:v>8.8998127321122146E-3</c:v>
                  </c:pt>
                  <c:pt idx="2">
                    <c:v>1.2417997691522843E-2</c:v>
                  </c:pt>
                  <c:pt idx="3">
                    <c:v>9.8148238224976137E-3</c:v>
                  </c:pt>
                  <c:pt idx="4">
                    <c:v>9.8637856154048017E-3</c:v>
                  </c:pt>
                  <c:pt idx="5">
                    <c:v>1.198061211569203E-2</c:v>
                  </c:pt>
                  <c:pt idx="6">
                    <c:v>1.025098857021442E-2</c:v>
                  </c:pt>
                  <c:pt idx="7">
                    <c:v>1.3196166681202113E-2</c:v>
                  </c:pt>
                  <c:pt idx="8">
                    <c:v>1.1219088904625333E-2</c:v>
                  </c:pt>
                  <c:pt idx="9">
                    <c:v>1.2973426388843223E-2</c:v>
                  </c:pt>
                  <c:pt idx="10">
                    <c:v>9.5591161721146414E-3</c:v>
                  </c:pt>
                  <c:pt idx="11">
                    <c:v>1.5698938392982715E-2</c:v>
                  </c:pt>
                  <c:pt idx="12">
                    <c:v>1.4909616583489552E-2</c:v>
                  </c:pt>
                  <c:pt idx="13">
                    <c:v>6.4978509267808432E-2</c:v>
                  </c:pt>
                  <c:pt idx="14">
                    <c:v>7.3056188421424417E-2</c:v>
                  </c:pt>
                  <c:pt idx="15">
                    <c:v>2.1989760253025924E-2</c:v>
                  </c:pt>
                  <c:pt idx="16">
                    <c:v>2.7519542338761104E-2</c:v>
                  </c:pt>
                  <c:pt idx="17">
                    <c:v>9.9944107186976799E-3</c:v>
                  </c:pt>
                </c:numCache>
              </c:numRef>
            </c:plus>
            <c:minus>
              <c:numRef>
                <c:f>'38,0 °C'!$K$33:$K$50</c:f>
                <c:numCache>
                  <c:formatCode>General</c:formatCode>
                  <c:ptCount val="18"/>
                  <c:pt idx="0">
                    <c:v>9.8827230224284666E-3</c:v>
                  </c:pt>
                  <c:pt idx="1">
                    <c:v>8.8998127321122146E-3</c:v>
                  </c:pt>
                  <c:pt idx="2">
                    <c:v>1.2417997691522843E-2</c:v>
                  </c:pt>
                  <c:pt idx="3">
                    <c:v>9.8148238224976137E-3</c:v>
                  </c:pt>
                  <c:pt idx="4">
                    <c:v>9.8637856154048017E-3</c:v>
                  </c:pt>
                  <c:pt idx="5">
                    <c:v>1.198061211569203E-2</c:v>
                  </c:pt>
                  <c:pt idx="6">
                    <c:v>1.025098857021442E-2</c:v>
                  </c:pt>
                  <c:pt idx="7">
                    <c:v>1.3196166681202113E-2</c:v>
                  </c:pt>
                  <c:pt idx="8">
                    <c:v>1.1219088904625333E-2</c:v>
                  </c:pt>
                  <c:pt idx="9">
                    <c:v>1.2973426388843223E-2</c:v>
                  </c:pt>
                  <c:pt idx="10">
                    <c:v>9.5591161721146414E-3</c:v>
                  </c:pt>
                  <c:pt idx="11">
                    <c:v>1.5698938392982715E-2</c:v>
                  </c:pt>
                  <c:pt idx="12">
                    <c:v>1.4909616583489552E-2</c:v>
                  </c:pt>
                  <c:pt idx="13">
                    <c:v>6.4978509267808432E-2</c:v>
                  </c:pt>
                  <c:pt idx="14">
                    <c:v>7.3056188421424417E-2</c:v>
                  </c:pt>
                  <c:pt idx="15">
                    <c:v>2.1989760253025924E-2</c:v>
                  </c:pt>
                  <c:pt idx="16">
                    <c:v>2.7519542338761104E-2</c:v>
                  </c:pt>
                  <c:pt idx="17">
                    <c:v>9.9944107186976799E-3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'35,5 °C'!$A$10:$A$27</c:f>
              <c:strCache>
                <c:ptCount val="18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DK 1st set</c:v>
                </c:pt>
                <c:pt idx="8">
                  <c:v>DK 2nd set</c:v>
                </c:pt>
                <c:pt idx="9">
                  <c:v>DE 1st set</c:v>
                </c:pt>
                <c:pt idx="10">
                  <c:v>DE 2nd set</c:v>
                </c:pt>
                <c:pt idx="11">
                  <c:v>UK 1st set</c:v>
                </c:pt>
                <c:pt idx="12">
                  <c:v>UK 2nd set</c:v>
                </c:pt>
                <c:pt idx="13">
                  <c:v>NL 1st set</c:v>
                </c:pt>
                <c:pt idx="14">
                  <c:v>NL 2nd set</c:v>
                </c:pt>
                <c:pt idx="15">
                  <c:v>FR 1st set</c:v>
                </c:pt>
                <c:pt idx="16">
                  <c:v>FR 2nd set</c:v>
                </c:pt>
                <c:pt idx="17">
                  <c:v>SI 2nd set</c:v>
                </c:pt>
              </c:strCache>
            </c:strRef>
          </c:cat>
          <c:val>
            <c:numRef>
              <c:f>'38,0 °C'!$G$10:$G$27</c:f>
              <c:numCache>
                <c:formatCode>0.000</c:formatCode>
                <c:ptCount val="18"/>
                <c:pt idx="0">
                  <c:v>9.5847781624058825E-3</c:v>
                </c:pt>
                <c:pt idx="1">
                  <c:v>2.1431832028184772E-3</c:v>
                </c:pt>
                <c:pt idx="2">
                  <c:v>-7.5217263152680403E-3</c:v>
                </c:pt>
                <c:pt idx="3">
                  <c:v>1.3059418931618438E-2</c:v>
                </c:pt>
                <c:pt idx="4">
                  <c:v>1.8379861849780355E-2</c:v>
                </c:pt>
                <c:pt idx="5">
                  <c:v>7.0725751290488859E-2</c:v>
                </c:pt>
                <c:pt idx="6">
                  <c:v>7.0914974834366262E-2</c:v>
                </c:pt>
                <c:pt idx="7">
                  <c:v>0.10289187310659997</c:v>
                </c:pt>
                <c:pt idx="8">
                  <c:v>0.14427090440055679</c:v>
                </c:pt>
                <c:pt idx="9">
                  <c:v>0.10745192030969264</c:v>
                </c:pt>
                <c:pt idx="10">
                  <c:v>9.809632412709135E-2</c:v>
                </c:pt>
                <c:pt idx="11">
                  <c:v>0.13390877461482376</c:v>
                </c:pt>
                <c:pt idx="12">
                  <c:v>0.13341522093208624</c:v>
                </c:pt>
                <c:pt idx="13">
                  <c:v>0.17636136236973954</c:v>
                </c:pt>
                <c:pt idx="14">
                  <c:v>0.18167394411632642</c:v>
                </c:pt>
                <c:pt idx="15">
                  <c:v>0.20869034234183914</c:v>
                </c:pt>
                <c:pt idx="16">
                  <c:v>0.2983681393006492</c:v>
                </c:pt>
                <c:pt idx="17">
                  <c:v>9.354999999997915E-2</c:v>
                </c:pt>
              </c:numCache>
            </c:numRef>
          </c:val>
        </c:ser>
        <c:ser>
          <c:idx val="1"/>
          <c:order val="1"/>
          <c:tx>
            <c:strRef>
              <c:f>'35,5 °C'!$T$9</c:f>
              <c:strCache>
                <c:ptCount val="1"/>
                <c:pt idx="0">
                  <c:v>Transfer BB - Transfer IRET (with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'38,0 °C'!$X$63:$X$80</c:f>
                <c:numCache>
                  <c:formatCode>General</c:formatCode>
                  <c:ptCount val="18"/>
                  <c:pt idx="0">
                    <c:v>1.6363232453047806E-2</c:v>
                  </c:pt>
                  <c:pt idx="1">
                    <c:v>3.4232051258043732E-2</c:v>
                  </c:pt>
                  <c:pt idx="2">
                    <c:v>2.6848339489311687E-2</c:v>
                  </c:pt>
                  <c:pt idx="3">
                    <c:v>0.1846386249768269</c:v>
                  </c:pt>
                  <c:pt idx="4">
                    <c:v>0.19155887328268906</c:v>
                  </c:pt>
                  <c:pt idx="5">
                    <c:v>3.0706264165762692E-2</c:v>
                  </c:pt>
                  <c:pt idx="6">
                    <c:v>2.7792078590238353E-2</c:v>
                  </c:pt>
                  <c:pt idx="7">
                    <c:v>2.921286967050608E-2</c:v>
                  </c:pt>
                  <c:pt idx="8">
                    <c:v>3.9173025986158481E-2</c:v>
                  </c:pt>
                  <c:pt idx="9">
                    <c:v>2.1867078515590992E-2</c:v>
                  </c:pt>
                  <c:pt idx="10">
                    <c:v>2.6301304083471949E-2</c:v>
                  </c:pt>
                  <c:pt idx="11">
                    <c:v>3.1171675176886682E-2</c:v>
                  </c:pt>
                  <c:pt idx="12">
                    <c:v>2.6247920552556793E-2</c:v>
                  </c:pt>
                  <c:pt idx="13">
                    <c:v>2.886751345948129E-3</c:v>
                  </c:pt>
                  <c:pt idx="14">
                    <c:v>2.886751345948129E-3</c:v>
                  </c:pt>
                  <c:pt idx="15">
                    <c:v>3.1155495680601296E-2</c:v>
                  </c:pt>
                  <c:pt idx="16">
                    <c:v>3.117356616474791E-2</c:v>
                  </c:pt>
                  <c:pt idx="17">
                    <c:v>2.0559148729731615E-2</c:v>
                  </c:pt>
                </c:numCache>
              </c:numRef>
            </c:plus>
            <c:minus>
              <c:numRef>
                <c:f>'38,0 °C'!$X$63:$X$80</c:f>
                <c:numCache>
                  <c:formatCode>General</c:formatCode>
                  <c:ptCount val="18"/>
                  <c:pt idx="0">
                    <c:v>1.6363232453047806E-2</c:v>
                  </c:pt>
                  <c:pt idx="1">
                    <c:v>3.4232051258043732E-2</c:v>
                  </c:pt>
                  <c:pt idx="2">
                    <c:v>2.6848339489311687E-2</c:v>
                  </c:pt>
                  <c:pt idx="3">
                    <c:v>0.1846386249768269</c:v>
                  </c:pt>
                  <c:pt idx="4">
                    <c:v>0.19155887328268906</c:v>
                  </c:pt>
                  <c:pt idx="5">
                    <c:v>3.0706264165762692E-2</c:v>
                  </c:pt>
                  <c:pt idx="6">
                    <c:v>2.7792078590238353E-2</c:v>
                  </c:pt>
                  <c:pt idx="7">
                    <c:v>2.921286967050608E-2</c:v>
                  </c:pt>
                  <c:pt idx="8">
                    <c:v>3.9173025986158481E-2</c:v>
                  </c:pt>
                  <c:pt idx="9">
                    <c:v>2.1867078515590992E-2</c:v>
                  </c:pt>
                  <c:pt idx="10">
                    <c:v>2.6301304083471949E-2</c:v>
                  </c:pt>
                  <c:pt idx="11">
                    <c:v>3.1171675176886682E-2</c:v>
                  </c:pt>
                  <c:pt idx="12">
                    <c:v>2.6247920552556793E-2</c:v>
                  </c:pt>
                  <c:pt idx="13">
                    <c:v>2.886751345948129E-3</c:v>
                  </c:pt>
                  <c:pt idx="14">
                    <c:v>2.886751345948129E-3</c:v>
                  </c:pt>
                  <c:pt idx="15">
                    <c:v>3.1155495680601296E-2</c:v>
                  </c:pt>
                  <c:pt idx="16">
                    <c:v>3.117356616474791E-2</c:v>
                  </c:pt>
                  <c:pt idx="17">
                    <c:v>2.0559148729731615E-2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'38,0 °C'!$T$10:$T$27</c:f>
              <c:numCache>
                <c:formatCode>0.000</c:formatCode>
                <c:ptCount val="18"/>
                <c:pt idx="0">
                  <c:v>7.9559001910240568E-2</c:v>
                </c:pt>
                <c:pt idx="1">
                  <c:v>-6.7921257270235458E-2</c:v>
                </c:pt>
                <c:pt idx="2">
                  <c:v>-8.7573278699586865E-2</c:v>
                </c:pt>
                <c:pt idx="3">
                  <c:v>0.103123859635879</c:v>
                </c:pt>
                <c:pt idx="4">
                  <c:v>0.21892116121145477</c:v>
                </c:pt>
                <c:pt idx="5">
                  <c:v>0.23091409844128918</c:v>
                </c:pt>
                <c:pt idx="6">
                  <c:v>0.22097949282227347</c:v>
                </c:pt>
                <c:pt idx="7">
                  <c:v>0.43275010356953914</c:v>
                </c:pt>
                <c:pt idx="8">
                  <c:v>0.48421935181761455</c:v>
                </c:pt>
                <c:pt idx="9">
                  <c:v>0.33732303956248444</c:v>
                </c:pt>
                <c:pt idx="10">
                  <c:v>0.25809632412708794</c:v>
                </c:pt>
                <c:pt idx="11">
                  <c:v>0.41375411657765682</c:v>
                </c:pt>
                <c:pt idx="12">
                  <c:v>0.43331211560006722</c:v>
                </c:pt>
                <c:pt idx="13">
                  <c:v>0.49634718539962108</c:v>
                </c:pt>
                <c:pt idx="14">
                  <c:v>0.48213147293939329</c:v>
                </c:pt>
                <c:pt idx="15">
                  <c:v>0.37836813930059066</c:v>
                </c:pt>
                <c:pt idx="16">
                  <c:v>0.4183036986964197</c:v>
                </c:pt>
                <c:pt idx="17">
                  <c:v>0.15365000000000606</c:v>
                </c:pt>
              </c:numCache>
            </c:numRef>
          </c:val>
        </c:ser>
        <c:marker val="1"/>
        <c:axId val="121506816"/>
        <c:axId val="121529088"/>
      </c:lineChart>
      <c:catAx>
        <c:axId val="121506816"/>
        <c:scaling>
          <c:orientation val="minMax"/>
        </c:scaling>
        <c:axPos val="b"/>
        <c:numFmt formatCode="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529088"/>
        <c:crossesAt val="-0.2"/>
        <c:auto val="1"/>
        <c:lblAlgn val="ctr"/>
        <c:lblOffset val="100"/>
        <c:tickLblSkip val="1"/>
        <c:tickMarkSkip val="1"/>
      </c:catAx>
      <c:valAx>
        <c:axId val="121529088"/>
        <c:scaling>
          <c:orientation val="minMax"/>
          <c:max val="0.6"/>
          <c:min val="-0.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Temperature difference (°C)</a:t>
                </a:r>
              </a:p>
            </c:rich>
          </c:tx>
          <c:layout>
            <c:manualLayout>
              <c:xMode val="edge"/>
              <c:yMode val="edge"/>
              <c:x val="6.6777963272120202E-3"/>
              <c:y val="0.3360323886639676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506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864774624373956"/>
          <c:y val="0.95546558704453455"/>
          <c:w val="0.69532554257095158"/>
          <c:h val="3.778677462887989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Transfer IRET without and with the probe cover compared to Local BB at 38,0 °C</a:t>
            </a:r>
          </a:p>
        </c:rich>
      </c:tx>
      <c:layout>
        <c:manualLayout>
          <c:xMode val="edge"/>
          <c:yMode val="edge"/>
          <c:x val="0.17946577629382304"/>
          <c:y val="2.02429149797570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0133555926544253E-2"/>
          <c:y val="0.12415654520917681"/>
          <c:w val="0.91068447412353937"/>
          <c:h val="0.75168690958164641"/>
        </c:manualLayout>
      </c:layout>
      <c:lineChart>
        <c:grouping val="standard"/>
        <c:ser>
          <c:idx val="0"/>
          <c:order val="0"/>
          <c:tx>
            <c:strRef>
              <c:f>'35,5 °C'!$K$9</c:f>
              <c:strCache>
                <c:ptCount val="1"/>
                <c:pt idx="0">
                  <c:v>Local BB - Transfer IRET (without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'38,0 °C'!$K$63:$K$80</c:f>
                <c:numCache>
                  <c:formatCode>General</c:formatCode>
                  <c:ptCount val="18"/>
                  <c:pt idx="0">
                    <c:v>9.7767520682844524E-3</c:v>
                  </c:pt>
                  <c:pt idx="1">
                    <c:v>1.3886444229295466E-2</c:v>
                  </c:pt>
                  <c:pt idx="2">
                    <c:v>1.2799739580684184E-2</c:v>
                  </c:pt>
                  <c:pt idx="3">
                    <c:v>0.18847439994156587</c:v>
                  </c:pt>
                  <c:pt idx="4">
                    <c:v>0.19527596711662529</c:v>
                  </c:pt>
                  <c:pt idx="5">
                    <c:v>2.4116470147307733E-2</c:v>
                  </c:pt>
                  <c:pt idx="6">
                    <c:v>2.2980366236550389E-2</c:v>
                  </c:pt>
                  <c:pt idx="7">
                    <c:v>2.2974119688000103E-2</c:v>
                  </c:pt>
                  <c:pt idx="8">
                    <c:v>2.2523663969178986E-2</c:v>
                  </c:pt>
                  <c:pt idx="9">
                    <c:v>1.9793158484865549E-2</c:v>
                  </c:pt>
                  <c:pt idx="10">
                    <c:v>2.0527213430664479E-2</c:v>
                  </c:pt>
                  <c:pt idx="11">
                    <c:v>2.628446943222049E-2</c:v>
                  </c:pt>
                  <c:pt idx="12">
                    <c:v>2.5182401262257206E-2</c:v>
                  </c:pt>
                  <c:pt idx="13">
                    <c:v>2.886751345948129E-3</c:v>
                  </c:pt>
                  <c:pt idx="14">
                    <c:v>2.886751345948129E-3</c:v>
                  </c:pt>
                  <c:pt idx="15">
                    <c:v>2.9670190026491679E-2</c:v>
                  </c:pt>
                  <c:pt idx="16">
                    <c:v>3.0329665321541587E-2</c:v>
                  </c:pt>
                  <c:pt idx="17">
                    <c:v>9.8896366101432539E-3</c:v>
                  </c:pt>
                </c:numCache>
              </c:numRef>
            </c:plus>
            <c:minus>
              <c:numRef>
                <c:f>'38,0 °C'!$K$63:$K$80</c:f>
                <c:numCache>
                  <c:formatCode>General</c:formatCode>
                  <c:ptCount val="18"/>
                  <c:pt idx="0">
                    <c:v>9.7767520682844524E-3</c:v>
                  </c:pt>
                  <c:pt idx="1">
                    <c:v>1.3886444229295466E-2</c:v>
                  </c:pt>
                  <c:pt idx="2">
                    <c:v>1.2799739580684184E-2</c:v>
                  </c:pt>
                  <c:pt idx="3">
                    <c:v>0.18847439994156587</c:v>
                  </c:pt>
                  <c:pt idx="4">
                    <c:v>0.19527596711662529</c:v>
                  </c:pt>
                  <c:pt idx="5">
                    <c:v>2.4116470147307733E-2</c:v>
                  </c:pt>
                  <c:pt idx="6">
                    <c:v>2.2980366236550389E-2</c:v>
                  </c:pt>
                  <c:pt idx="7">
                    <c:v>2.2974119688000103E-2</c:v>
                  </c:pt>
                  <c:pt idx="8">
                    <c:v>2.2523663969178986E-2</c:v>
                  </c:pt>
                  <c:pt idx="9">
                    <c:v>1.9793158484865549E-2</c:v>
                  </c:pt>
                  <c:pt idx="10">
                    <c:v>2.0527213430664479E-2</c:v>
                  </c:pt>
                  <c:pt idx="11">
                    <c:v>2.628446943222049E-2</c:v>
                  </c:pt>
                  <c:pt idx="12">
                    <c:v>2.5182401262257206E-2</c:v>
                  </c:pt>
                  <c:pt idx="13">
                    <c:v>2.886751345948129E-3</c:v>
                  </c:pt>
                  <c:pt idx="14">
                    <c:v>2.886751345948129E-3</c:v>
                  </c:pt>
                  <c:pt idx="15">
                    <c:v>2.9670190026491679E-2</c:v>
                  </c:pt>
                  <c:pt idx="16">
                    <c:v>3.0329665321541587E-2</c:v>
                  </c:pt>
                  <c:pt idx="17">
                    <c:v>9.8896366101432539E-3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'35,5 °C'!$A$10:$A$27</c:f>
              <c:strCache>
                <c:ptCount val="18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DK 1st set</c:v>
                </c:pt>
                <c:pt idx="8">
                  <c:v>DK 2nd set</c:v>
                </c:pt>
                <c:pt idx="9">
                  <c:v>DE 1st set</c:v>
                </c:pt>
                <c:pt idx="10">
                  <c:v>DE 2nd set</c:v>
                </c:pt>
                <c:pt idx="11">
                  <c:v>UK 1st set</c:v>
                </c:pt>
                <c:pt idx="12">
                  <c:v>UK 2nd set</c:v>
                </c:pt>
                <c:pt idx="13">
                  <c:v>NL 1st set</c:v>
                </c:pt>
                <c:pt idx="14">
                  <c:v>NL 2nd set</c:v>
                </c:pt>
                <c:pt idx="15">
                  <c:v>FR 1st set</c:v>
                </c:pt>
                <c:pt idx="16">
                  <c:v>FR 2nd set</c:v>
                </c:pt>
                <c:pt idx="17">
                  <c:v>SI 2nd set</c:v>
                </c:pt>
              </c:strCache>
            </c:strRef>
          </c:cat>
          <c:val>
            <c:numRef>
              <c:f>'38,0 °C'!$K$10:$K$27</c:f>
              <c:numCache>
                <c:formatCode>0.000</c:formatCode>
                <c:ptCount val="18"/>
                <c:pt idx="0">
                  <c:v>5.0000000000004263E-2</c:v>
                </c:pt>
                <c:pt idx="1">
                  <c:v>2.4000000000000909E-2</c:v>
                </c:pt>
                <c:pt idx="2">
                  <c:v>2.5999999999996248E-2</c:v>
                </c:pt>
                <c:pt idx="3">
                  <c:v>0.53919999999999391</c:v>
                </c:pt>
                <c:pt idx="4">
                  <c:v>0.6355000000000004</c:v>
                </c:pt>
                <c:pt idx="5">
                  <c:v>0.12107999999999919</c:v>
                </c:pt>
                <c:pt idx="6">
                  <c:v>0.12473499999999405</c:v>
                </c:pt>
                <c:pt idx="7">
                  <c:v>0.14945000000000164</c:v>
                </c:pt>
                <c:pt idx="8">
                  <c:v>0.17135000000000389</c:v>
                </c:pt>
                <c:pt idx="9">
                  <c:v>0.14729999999999421</c:v>
                </c:pt>
                <c:pt idx="10">
                  <c:v>0.14564999999999628</c:v>
                </c:pt>
                <c:pt idx="11">
                  <c:v>0.16169349784528464</c:v>
                </c:pt>
                <c:pt idx="12">
                  <c:v>0.17353319868417572</c:v>
                </c:pt>
                <c:pt idx="13">
                  <c:v>0.26065000000000538</c:v>
                </c:pt>
                <c:pt idx="14">
                  <c:v>0.25390000000000867</c:v>
                </c:pt>
                <c:pt idx="15">
                  <c:v>0.24149999999998784</c:v>
                </c:pt>
                <c:pt idx="16">
                  <c:v>0.35790000000000788</c:v>
                </c:pt>
                <c:pt idx="17">
                  <c:v>9.4000000000001194E-2</c:v>
                </c:pt>
              </c:numCache>
            </c:numRef>
          </c:val>
        </c:ser>
        <c:ser>
          <c:idx val="1"/>
          <c:order val="1"/>
          <c:tx>
            <c:strRef>
              <c:f>'35,5 °C'!$X$9</c:f>
              <c:strCache>
                <c:ptCount val="1"/>
                <c:pt idx="0">
                  <c:v>Local BB - Transfer IRET (with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Mode val="edge"/>
                  <c:yMode val="edge"/>
                  <c:x val="0.1619365609348915"/>
                  <c:y val="0.79352226720647778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'38,0 °C'!$X$63:$X$80</c:f>
                <c:numCache>
                  <c:formatCode>General</c:formatCode>
                  <c:ptCount val="18"/>
                  <c:pt idx="0">
                    <c:v>1.6363232453047806E-2</c:v>
                  </c:pt>
                  <c:pt idx="1">
                    <c:v>3.4232051258043732E-2</c:v>
                  </c:pt>
                  <c:pt idx="2">
                    <c:v>2.6848339489311687E-2</c:v>
                  </c:pt>
                  <c:pt idx="3">
                    <c:v>0.1846386249768269</c:v>
                  </c:pt>
                  <c:pt idx="4">
                    <c:v>0.19155887328268906</c:v>
                  </c:pt>
                  <c:pt idx="5">
                    <c:v>3.0706264165762692E-2</c:v>
                  </c:pt>
                  <c:pt idx="6">
                    <c:v>2.7792078590238353E-2</c:v>
                  </c:pt>
                  <c:pt idx="7">
                    <c:v>2.921286967050608E-2</c:v>
                  </c:pt>
                  <c:pt idx="8">
                    <c:v>3.9173025986158481E-2</c:v>
                  </c:pt>
                  <c:pt idx="9">
                    <c:v>2.1867078515590992E-2</c:v>
                  </c:pt>
                  <c:pt idx="10">
                    <c:v>2.6301304083471949E-2</c:v>
                  </c:pt>
                  <c:pt idx="11">
                    <c:v>3.1171675176886682E-2</c:v>
                  </c:pt>
                  <c:pt idx="12">
                    <c:v>2.6247920552556793E-2</c:v>
                  </c:pt>
                  <c:pt idx="13">
                    <c:v>2.886751345948129E-3</c:v>
                  </c:pt>
                  <c:pt idx="14">
                    <c:v>2.886751345948129E-3</c:v>
                  </c:pt>
                  <c:pt idx="15">
                    <c:v>3.1155495680601296E-2</c:v>
                  </c:pt>
                  <c:pt idx="16">
                    <c:v>3.117356616474791E-2</c:v>
                  </c:pt>
                  <c:pt idx="17">
                    <c:v>2.0559148729731615E-2</c:v>
                  </c:pt>
                </c:numCache>
              </c:numRef>
            </c:plus>
            <c:minus>
              <c:numRef>
                <c:f>'38,0 °C'!$X$63:$X$80</c:f>
                <c:numCache>
                  <c:formatCode>General</c:formatCode>
                  <c:ptCount val="18"/>
                  <c:pt idx="0">
                    <c:v>1.6363232453047806E-2</c:v>
                  </c:pt>
                  <c:pt idx="1">
                    <c:v>3.4232051258043732E-2</c:v>
                  </c:pt>
                  <c:pt idx="2">
                    <c:v>2.6848339489311687E-2</c:v>
                  </c:pt>
                  <c:pt idx="3">
                    <c:v>0.1846386249768269</c:v>
                  </c:pt>
                  <c:pt idx="4">
                    <c:v>0.19155887328268906</c:v>
                  </c:pt>
                  <c:pt idx="5">
                    <c:v>3.0706264165762692E-2</c:v>
                  </c:pt>
                  <c:pt idx="6">
                    <c:v>2.7792078590238353E-2</c:v>
                  </c:pt>
                  <c:pt idx="7">
                    <c:v>2.921286967050608E-2</c:v>
                  </c:pt>
                  <c:pt idx="8">
                    <c:v>3.9173025986158481E-2</c:v>
                  </c:pt>
                  <c:pt idx="9">
                    <c:v>2.1867078515590992E-2</c:v>
                  </c:pt>
                  <c:pt idx="10">
                    <c:v>2.6301304083471949E-2</c:v>
                  </c:pt>
                  <c:pt idx="11">
                    <c:v>3.1171675176886682E-2</c:v>
                  </c:pt>
                  <c:pt idx="12">
                    <c:v>2.6247920552556793E-2</c:v>
                  </c:pt>
                  <c:pt idx="13">
                    <c:v>2.886751345948129E-3</c:v>
                  </c:pt>
                  <c:pt idx="14">
                    <c:v>2.886751345948129E-3</c:v>
                  </c:pt>
                  <c:pt idx="15">
                    <c:v>3.1155495680601296E-2</c:v>
                  </c:pt>
                  <c:pt idx="16">
                    <c:v>3.117356616474791E-2</c:v>
                  </c:pt>
                  <c:pt idx="17">
                    <c:v>2.0559148729731615E-2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'38,0 °C'!$X$10:$X$27</c:f>
              <c:numCache>
                <c:formatCode>0.000</c:formatCode>
                <c:ptCount val="18"/>
                <c:pt idx="0">
                  <c:v>7.9999999999998295E-2</c:v>
                </c:pt>
                <c:pt idx="1">
                  <c:v>1.5999999999998238E-2</c:v>
                </c:pt>
                <c:pt idx="2">
                  <c:v>-5.000000000002558E-3</c:v>
                </c:pt>
                <c:pt idx="3">
                  <c:v>0.6328500000000048</c:v>
                </c:pt>
                <c:pt idx="4">
                  <c:v>0.77965000000000373</c:v>
                </c:pt>
                <c:pt idx="5">
                  <c:v>0.32089000000001278</c:v>
                </c:pt>
                <c:pt idx="6">
                  <c:v>0.32385000000000019</c:v>
                </c:pt>
                <c:pt idx="7">
                  <c:v>0.48950000000000671</c:v>
                </c:pt>
                <c:pt idx="8">
                  <c:v>0.55064999999999031</c:v>
                </c:pt>
                <c:pt idx="9">
                  <c:v>0.52789999999999537</c:v>
                </c:pt>
                <c:pt idx="10">
                  <c:v>0.44400000000000261</c:v>
                </c:pt>
                <c:pt idx="11">
                  <c:v>0.57221045064140696</c:v>
                </c:pt>
                <c:pt idx="12">
                  <c:v>0.58314548408708333</c:v>
                </c:pt>
                <c:pt idx="13">
                  <c:v>0.62144999999999584</c:v>
                </c:pt>
                <c:pt idx="14">
                  <c:v>0.61879999999999313</c:v>
                </c:pt>
                <c:pt idx="15">
                  <c:v>0.48015000000000185</c:v>
                </c:pt>
                <c:pt idx="16">
                  <c:v>0.50914000000000925</c:v>
                </c:pt>
                <c:pt idx="17">
                  <c:v>0.15400000000000347</c:v>
                </c:pt>
              </c:numCache>
            </c:numRef>
          </c:val>
        </c:ser>
        <c:marker val="1"/>
        <c:axId val="121444608"/>
        <c:axId val="121458688"/>
      </c:lineChart>
      <c:catAx>
        <c:axId val="121444608"/>
        <c:scaling>
          <c:orientation val="minMax"/>
        </c:scaling>
        <c:axPos val="b"/>
        <c:numFmt formatCode="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458688"/>
        <c:crossesAt val="-0.1"/>
        <c:auto val="1"/>
        <c:lblAlgn val="ctr"/>
        <c:lblOffset val="100"/>
        <c:tickLblSkip val="1"/>
        <c:tickMarkSkip val="1"/>
      </c:catAx>
      <c:valAx>
        <c:axId val="121458688"/>
        <c:scaling>
          <c:orientation val="minMax"/>
          <c:max val="1"/>
          <c:min val="-0.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Temperature difference (°C)</a:t>
                </a:r>
              </a:p>
            </c:rich>
          </c:tx>
          <c:layout>
            <c:manualLayout>
              <c:xMode val="edge"/>
              <c:yMode val="edge"/>
              <c:x val="1.0016694490818032E-2"/>
              <c:y val="0.3481781376518218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444608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617696160267113"/>
          <c:y val="0.95816464237516874"/>
          <c:w val="0.65859766277128562"/>
          <c:h val="3.778677462887989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Transfer IRET without and with the probe cover compared to Transfer BB at 41.0 °C</a:t>
            </a:r>
          </a:p>
        </c:rich>
      </c:tx>
      <c:layout>
        <c:manualLayout>
          <c:xMode val="edge"/>
          <c:yMode val="edge"/>
          <c:x val="0.1669449081803005"/>
          <c:y val="2.02429149797570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794657762938243E-2"/>
          <c:y val="0.13900134952766532"/>
          <c:w val="0.90901502504173626"/>
          <c:h val="0.69770580296896101"/>
        </c:manualLayout>
      </c:layout>
      <c:lineChart>
        <c:grouping val="standard"/>
        <c:ser>
          <c:idx val="0"/>
          <c:order val="0"/>
          <c:tx>
            <c:strRef>
              <c:f>'35,5 °C'!$G$9</c:f>
              <c:strCache>
                <c:ptCount val="1"/>
                <c:pt idx="0">
                  <c:v>Transfer BB - Transfer IRET (without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2.0868113522531522E-4"/>
                  <c:y val="1.5705526687706155E-3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6.2604340567615343E-4"/>
                  <c:y val="1.0393488263359707E-2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 val="2.0868113522539387E-4"/>
                  <c:y val="-1.5457050662189399E-2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 val="3.9232053422370546E-3"/>
                  <c:y val="-3.0858490866779329E-3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'41,0 °C'!$K$33:$K$50</c:f>
                <c:numCache>
                  <c:formatCode>General</c:formatCode>
                  <c:ptCount val="18"/>
                  <c:pt idx="0">
                    <c:v>1.177961458013852E-2</c:v>
                  </c:pt>
                  <c:pt idx="1">
                    <c:v>1.1736978600417855E-2</c:v>
                  </c:pt>
                  <c:pt idx="2">
                    <c:v>1.1760916914367972E-2</c:v>
                  </c:pt>
                  <c:pt idx="3">
                    <c:v>1.4856283743475912E-2</c:v>
                  </c:pt>
                  <c:pt idx="4">
                    <c:v>1.1884307580446859E-2</c:v>
                  </c:pt>
                  <c:pt idx="5">
                    <c:v>1.2524922518253117E-2</c:v>
                  </c:pt>
                  <c:pt idx="6">
                    <c:v>1.436070753266783E-2</c:v>
                  </c:pt>
                  <c:pt idx="7">
                    <c:v>1.3876215414043486E-2</c:v>
                  </c:pt>
                  <c:pt idx="8">
                    <c:v>1.0748928179320022E-2</c:v>
                  </c:pt>
                  <c:pt idx="9">
                    <c:v>1.1889183339908821E-2</c:v>
                  </c:pt>
                  <c:pt idx="10">
                    <c:v>1.1609208979148597E-2</c:v>
                  </c:pt>
                  <c:pt idx="11">
                    <c:v>2.0611808913015534E-2</c:v>
                  </c:pt>
                  <c:pt idx="12">
                    <c:v>1.5362508475723183E-2</c:v>
                  </c:pt>
                  <c:pt idx="13">
                    <c:v>6.8715039595904095E-2</c:v>
                  </c:pt>
                  <c:pt idx="14">
                    <c:v>7.0098193034247802E-2</c:v>
                  </c:pt>
                  <c:pt idx="15">
                    <c:v>1.3681951115830716E-2</c:v>
                  </c:pt>
                  <c:pt idx="16">
                    <c:v>0.16342393027656713</c:v>
                  </c:pt>
                  <c:pt idx="17">
                    <c:v>1.3444577593464723E-2</c:v>
                  </c:pt>
                </c:numCache>
              </c:numRef>
            </c:plus>
            <c:minus>
              <c:numRef>
                <c:f>'41,0 °C'!$K$33:$K$50</c:f>
                <c:numCache>
                  <c:formatCode>General</c:formatCode>
                  <c:ptCount val="18"/>
                  <c:pt idx="0">
                    <c:v>1.177961458013852E-2</c:v>
                  </c:pt>
                  <c:pt idx="1">
                    <c:v>1.1736978600417855E-2</c:v>
                  </c:pt>
                  <c:pt idx="2">
                    <c:v>1.1760916914367972E-2</c:v>
                  </c:pt>
                  <c:pt idx="3">
                    <c:v>1.4856283743475912E-2</c:v>
                  </c:pt>
                  <c:pt idx="4">
                    <c:v>1.1884307580446859E-2</c:v>
                  </c:pt>
                  <c:pt idx="5">
                    <c:v>1.2524922518253117E-2</c:v>
                  </c:pt>
                  <c:pt idx="6">
                    <c:v>1.436070753266783E-2</c:v>
                  </c:pt>
                  <c:pt idx="7">
                    <c:v>1.3876215414043486E-2</c:v>
                  </c:pt>
                  <c:pt idx="8">
                    <c:v>1.0748928179320022E-2</c:v>
                  </c:pt>
                  <c:pt idx="9">
                    <c:v>1.1889183339908821E-2</c:v>
                  </c:pt>
                  <c:pt idx="10">
                    <c:v>1.1609208979148597E-2</c:v>
                  </c:pt>
                  <c:pt idx="11">
                    <c:v>2.0611808913015534E-2</c:v>
                  </c:pt>
                  <c:pt idx="12">
                    <c:v>1.5362508475723183E-2</c:v>
                  </c:pt>
                  <c:pt idx="13">
                    <c:v>6.8715039595904095E-2</c:v>
                  </c:pt>
                  <c:pt idx="14">
                    <c:v>7.0098193034247802E-2</c:v>
                  </c:pt>
                  <c:pt idx="15">
                    <c:v>1.3681951115830716E-2</c:v>
                  </c:pt>
                  <c:pt idx="16">
                    <c:v>0.16342393027656713</c:v>
                  </c:pt>
                  <c:pt idx="17">
                    <c:v>1.3444577593464723E-2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'35,5 °C'!$A$10:$A$27</c:f>
              <c:strCache>
                <c:ptCount val="18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DK 1st set</c:v>
                </c:pt>
                <c:pt idx="8">
                  <c:v>DK 2nd set</c:v>
                </c:pt>
                <c:pt idx="9">
                  <c:v>DE 1st set</c:v>
                </c:pt>
                <c:pt idx="10">
                  <c:v>DE 2nd set</c:v>
                </c:pt>
                <c:pt idx="11">
                  <c:v>UK 1st set</c:v>
                </c:pt>
                <c:pt idx="12">
                  <c:v>UK 2nd set</c:v>
                </c:pt>
                <c:pt idx="13">
                  <c:v>NL 1st set</c:v>
                </c:pt>
                <c:pt idx="14">
                  <c:v>NL 2nd set</c:v>
                </c:pt>
                <c:pt idx="15">
                  <c:v>FR 1st set</c:v>
                </c:pt>
                <c:pt idx="16">
                  <c:v>FR 2nd set</c:v>
                </c:pt>
                <c:pt idx="17">
                  <c:v>SI 2nd set</c:v>
                </c:pt>
              </c:strCache>
            </c:strRef>
          </c:cat>
          <c:val>
            <c:numRef>
              <c:f>'41,0 °C'!$G$10:$G$27</c:f>
              <c:numCache>
                <c:formatCode>0.000</c:formatCode>
                <c:ptCount val="18"/>
                <c:pt idx="0">
                  <c:v>-1.4231116063790239E-2</c:v>
                </c:pt>
                <c:pt idx="1">
                  <c:v>-1.1313614694692831E-2</c:v>
                </c:pt>
                <c:pt idx="2">
                  <c:v>-3.124911113791029E-2</c:v>
                </c:pt>
                <c:pt idx="3">
                  <c:v>-4.889053784459918E-3</c:v>
                </c:pt>
                <c:pt idx="4">
                  <c:v>4.6777080642144142E-2</c:v>
                </c:pt>
                <c:pt idx="5">
                  <c:v>4.7528893834744679E-2</c:v>
                </c:pt>
                <c:pt idx="6">
                  <c:v>4.730329845557435E-2</c:v>
                </c:pt>
                <c:pt idx="7">
                  <c:v>0.1199229253547216</c:v>
                </c:pt>
                <c:pt idx="8">
                  <c:v>0.14210849227440292</c:v>
                </c:pt>
                <c:pt idx="9">
                  <c:v>0.1039776293334711</c:v>
                </c:pt>
                <c:pt idx="10">
                  <c:v>0.11629975466217957</c:v>
                </c:pt>
                <c:pt idx="11">
                  <c:v>0.12022026859798984</c:v>
                </c:pt>
                <c:pt idx="12">
                  <c:v>0.15081781159955199</c:v>
                </c:pt>
                <c:pt idx="13">
                  <c:v>0.18836390325414243</c:v>
                </c:pt>
                <c:pt idx="14">
                  <c:v>0.19771112314668926</c:v>
                </c:pt>
                <c:pt idx="15">
                  <c:v>0.14489163367340296</c:v>
                </c:pt>
                <c:pt idx="16">
                  <c:v>0.38482712998739999</c:v>
                </c:pt>
                <c:pt idx="17">
                  <c:v>0.15100000000000335</c:v>
                </c:pt>
              </c:numCache>
            </c:numRef>
          </c:val>
        </c:ser>
        <c:ser>
          <c:idx val="1"/>
          <c:order val="1"/>
          <c:tx>
            <c:strRef>
              <c:f>'35,5 °C'!$T$9</c:f>
              <c:strCache>
                <c:ptCount val="1"/>
                <c:pt idx="0">
                  <c:v>Transfer BB - Transfer IRET (with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2.0868113522538336E-4"/>
                  <c:y val="9.2405453366912853E-3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2.0868113522541388E-4"/>
                  <c:y val="-1.180836707152490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 val="2.0868113522531305E-4"/>
                  <c:y val="-1.4097251001519508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 val="2.0868113522535343E-4"/>
                  <c:y val="-1.2902157473230813E-2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 val="2.0868113522539387E-4"/>
                  <c:y val="7.2509660988732587E-3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'41,0 °C'!$X$33:$X$50</c:f>
                <c:numCache>
                  <c:formatCode>General</c:formatCode>
                  <c:ptCount val="18"/>
                  <c:pt idx="0">
                    <c:v>2.8042599644359411E-2</c:v>
                  </c:pt>
                  <c:pt idx="1">
                    <c:v>3.4824656016487328E-2</c:v>
                  </c:pt>
                  <c:pt idx="2">
                    <c:v>4.0703275871441437E-2</c:v>
                  </c:pt>
                  <c:pt idx="3">
                    <c:v>1.8211124805092814E-2</c:v>
                  </c:pt>
                  <c:pt idx="4">
                    <c:v>2.9082404760725458E-2</c:v>
                  </c:pt>
                  <c:pt idx="5">
                    <c:v>2.6113725297092459E-2</c:v>
                  </c:pt>
                  <c:pt idx="6">
                    <c:v>2.5834594739517724E-2</c:v>
                  </c:pt>
                  <c:pt idx="7">
                    <c:v>1.3053215859495065E-2</c:v>
                  </c:pt>
                  <c:pt idx="8">
                    <c:v>1.9944881714396387E-2</c:v>
                  </c:pt>
                  <c:pt idx="9">
                    <c:v>1.954667378712599E-2</c:v>
                  </c:pt>
                  <c:pt idx="10">
                    <c:v>1.8725631975375755E-2</c:v>
                  </c:pt>
                  <c:pt idx="11">
                    <c:v>3.4070466193855738E-2</c:v>
                  </c:pt>
                  <c:pt idx="12">
                    <c:v>3.0476165550585042E-2</c:v>
                  </c:pt>
                  <c:pt idx="13">
                    <c:v>8.3281190353324472E-2</c:v>
                  </c:pt>
                  <c:pt idx="14">
                    <c:v>9.0998662993841101E-2</c:v>
                  </c:pt>
                  <c:pt idx="15">
                    <c:v>2.6987610324264593E-2</c:v>
                  </c:pt>
                  <c:pt idx="16">
                    <c:v>2.6113303124266369E-2</c:v>
                  </c:pt>
                  <c:pt idx="17">
                    <c:v>2.6035781721019707E-2</c:v>
                  </c:pt>
                </c:numCache>
              </c:numRef>
            </c:plus>
            <c:minus>
              <c:numRef>
                <c:f>'41,0 °C'!$X$33:$X$50</c:f>
                <c:numCache>
                  <c:formatCode>General</c:formatCode>
                  <c:ptCount val="18"/>
                  <c:pt idx="0">
                    <c:v>2.8042599644359411E-2</c:v>
                  </c:pt>
                  <c:pt idx="1">
                    <c:v>3.4824656016487328E-2</c:v>
                  </c:pt>
                  <c:pt idx="2">
                    <c:v>4.0703275871441437E-2</c:v>
                  </c:pt>
                  <c:pt idx="3">
                    <c:v>1.8211124805092814E-2</c:v>
                  </c:pt>
                  <c:pt idx="4">
                    <c:v>2.9082404760725458E-2</c:v>
                  </c:pt>
                  <c:pt idx="5">
                    <c:v>2.6113725297092459E-2</c:v>
                  </c:pt>
                  <c:pt idx="6">
                    <c:v>2.5834594739517724E-2</c:v>
                  </c:pt>
                  <c:pt idx="7">
                    <c:v>1.3053215859495065E-2</c:v>
                  </c:pt>
                  <c:pt idx="8">
                    <c:v>1.9944881714396387E-2</c:v>
                  </c:pt>
                  <c:pt idx="9">
                    <c:v>1.954667378712599E-2</c:v>
                  </c:pt>
                  <c:pt idx="10">
                    <c:v>1.8725631975375755E-2</c:v>
                  </c:pt>
                  <c:pt idx="11">
                    <c:v>3.4070466193855738E-2</c:v>
                  </c:pt>
                  <c:pt idx="12">
                    <c:v>3.0476165550585042E-2</c:v>
                  </c:pt>
                  <c:pt idx="13">
                    <c:v>8.3281190353324472E-2</c:v>
                  </c:pt>
                  <c:pt idx="14">
                    <c:v>9.0998662993841101E-2</c:v>
                  </c:pt>
                  <c:pt idx="15">
                    <c:v>2.6987610324264593E-2</c:v>
                  </c:pt>
                  <c:pt idx="16">
                    <c:v>2.6113303124266369E-2</c:v>
                  </c:pt>
                  <c:pt idx="17">
                    <c:v>2.6035781721019707E-2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'41,0 °C'!$T$10:$T$27</c:f>
              <c:numCache>
                <c:formatCode>0.000</c:formatCode>
                <c:ptCount val="18"/>
                <c:pt idx="0">
                  <c:v>2.5588273567393571E-2</c:v>
                </c:pt>
                <c:pt idx="1">
                  <c:v>-0.10118460757988856</c:v>
                </c:pt>
                <c:pt idx="2">
                  <c:v>-0.12131361469457147</c:v>
                </c:pt>
                <c:pt idx="3">
                  <c:v>0.11456911525748836</c:v>
                </c:pt>
                <c:pt idx="4">
                  <c:v>0.30512579108160764</c:v>
                </c:pt>
                <c:pt idx="5">
                  <c:v>0.22759685497815951</c:v>
                </c:pt>
                <c:pt idx="6">
                  <c:v>0.22722831931220355</c:v>
                </c:pt>
                <c:pt idx="7">
                  <c:v>0.47972941398359126</c:v>
                </c:pt>
                <c:pt idx="8">
                  <c:v>0.52180284384753151</c:v>
                </c:pt>
                <c:pt idx="9">
                  <c:v>0.34384862242225722</c:v>
                </c:pt>
                <c:pt idx="10">
                  <c:v>0.3056547196721553</c:v>
                </c:pt>
                <c:pt idx="11">
                  <c:v>0.47003965762375088</c:v>
                </c:pt>
                <c:pt idx="12">
                  <c:v>0.50042668115286659</c:v>
                </c:pt>
                <c:pt idx="13">
                  <c:v>0.56817039134999447</c:v>
                </c:pt>
                <c:pt idx="14">
                  <c:v>0.59779626837006816</c:v>
                </c:pt>
                <c:pt idx="15">
                  <c:v>0.32478842777661754</c:v>
                </c:pt>
                <c:pt idx="16">
                  <c:v>0.24489163367340439</c:v>
                </c:pt>
                <c:pt idx="17">
                  <c:v>0.21099999999999852</c:v>
                </c:pt>
              </c:numCache>
            </c:numRef>
          </c:val>
        </c:ser>
        <c:marker val="1"/>
        <c:axId val="121765248"/>
        <c:axId val="122893440"/>
      </c:lineChart>
      <c:catAx>
        <c:axId val="121765248"/>
        <c:scaling>
          <c:orientation val="minMax"/>
        </c:scaling>
        <c:axPos val="b"/>
        <c:numFmt formatCode="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2893440"/>
        <c:crossesAt val="-0.2"/>
        <c:auto val="1"/>
        <c:lblAlgn val="ctr"/>
        <c:lblOffset val="100"/>
        <c:tickLblSkip val="1"/>
        <c:tickMarkSkip val="1"/>
      </c:catAx>
      <c:valAx>
        <c:axId val="122893440"/>
        <c:scaling>
          <c:orientation val="minMax"/>
          <c:max val="0.7"/>
          <c:min val="-0.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Temperature difference (°C)</a:t>
                </a:r>
              </a:p>
            </c:rich>
          </c:tx>
          <c:layout>
            <c:manualLayout>
              <c:xMode val="edge"/>
              <c:yMode val="edge"/>
              <c:x val="6.6777963272120202E-3"/>
              <c:y val="0.3360323886639676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7652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864774624373956"/>
          <c:y val="0.95546558704453455"/>
          <c:w val="0.69532554257095158"/>
          <c:h val="3.778677462887989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Transfer IRET without and with the probe cover compared to Local BB at 41.0 °C</a:t>
            </a:r>
          </a:p>
        </c:rich>
      </c:tx>
      <c:layout>
        <c:manualLayout>
          <c:xMode val="edge"/>
          <c:yMode val="edge"/>
          <c:x val="0.17946577629382304"/>
          <c:y val="2.02429149797570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0133555926544253E-2"/>
          <c:y val="0.12415654520917681"/>
          <c:w val="0.91068447412353937"/>
          <c:h val="0.75168690958164641"/>
        </c:manualLayout>
      </c:layout>
      <c:lineChart>
        <c:grouping val="standard"/>
        <c:ser>
          <c:idx val="0"/>
          <c:order val="0"/>
          <c:tx>
            <c:strRef>
              <c:f>'35,5 °C'!$K$9</c:f>
              <c:strCache>
                <c:ptCount val="1"/>
                <c:pt idx="0">
                  <c:v>Local BB - Transfer IRET (without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21368948247078465"/>
                  <c:y val="0.79082321187584359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36477462437395658"/>
                  <c:y val="0.7300944669365723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41569282136894831"/>
                  <c:y val="0.72874493927125517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51669449081803009"/>
                  <c:y val="0.67341430499325239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61853088480801333"/>
                  <c:y val="0.69905533063427794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71953255425709528"/>
                  <c:y val="0.67341430499325239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87061769616026707"/>
                  <c:y val="0.67206477732793535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'41,0 °C'!$K$63:$K$80</c:f>
                <c:numCache>
                  <c:formatCode>General</c:formatCode>
                  <c:ptCount val="18"/>
                  <c:pt idx="0">
                    <c:v>1.1690850538916263E-2</c:v>
                  </c:pt>
                  <c:pt idx="1">
                    <c:v>1.2799739580684184E-2</c:v>
                  </c:pt>
                  <c:pt idx="2">
                    <c:v>1.3994046353122222E-2</c:v>
                  </c:pt>
                  <c:pt idx="3">
                    <c:v>0.18402807104714575</c:v>
                  </c:pt>
                  <c:pt idx="4">
                    <c:v>0.18572664276654904</c:v>
                  </c:pt>
                  <c:pt idx="5">
                    <c:v>2.3664399110328586E-2</c:v>
                  </c:pt>
                  <c:pt idx="6">
                    <c:v>2.3727720212563475E-2</c:v>
                  </c:pt>
                  <c:pt idx="7">
                    <c:v>2.5294053111492708E-2</c:v>
                  </c:pt>
                  <c:pt idx="8">
                    <c:v>2.8675125231069864E-2</c:v>
                  </c:pt>
                  <c:pt idx="9">
                    <c:v>2.1975121499374604E-2</c:v>
                  </c:pt>
                  <c:pt idx="10">
                    <c:v>2.1668815008201697E-2</c:v>
                  </c:pt>
                  <c:pt idx="11">
                    <c:v>2.5945198656655788E-2</c:v>
                  </c:pt>
                  <c:pt idx="12">
                    <c:v>2.7104858113137825E-2</c:v>
                  </c:pt>
                  <c:pt idx="13">
                    <c:v>2.886751345948129E-3</c:v>
                  </c:pt>
                  <c:pt idx="14">
                    <c:v>2.886751345948129E-3</c:v>
                  </c:pt>
                  <c:pt idx="15">
                    <c:v>2.4320105753105562E-2</c:v>
                  </c:pt>
                  <c:pt idx="16">
                    <c:v>0.16801993668405066</c:v>
                  </c:pt>
                  <c:pt idx="17">
                    <c:v>1.3366874478851079E-2</c:v>
                  </c:pt>
                </c:numCache>
              </c:numRef>
            </c:plus>
            <c:minus>
              <c:numRef>
                <c:f>'41,0 °C'!$K$63:$K$80</c:f>
                <c:numCache>
                  <c:formatCode>General</c:formatCode>
                  <c:ptCount val="18"/>
                  <c:pt idx="0">
                    <c:v>1.1690850538916263E-2</c:v>
                  </c:pt>
                  <c:pt idx="1">
                    <c:v>1.2799739580684184E-2</c:v>
                  </c:pt>
                  <c:pt idx="2">
                    <c:v>1.3994046353122222E-2</c:v>
                  </c:pt>
                  <c:pt idx="3">
                    <c:v>0.18402807104714575</c:v>
                  </c:pt>
                  <c:pt idx="4">
                    <c:v>0.18572664276654904</c:v>
                  </c:pt>
                  <c:pt idx="5">
                    <c:v>2.3664399110328586E-2</c:v>
                  </c:pt>
                  <c:pt idx="6">
                    <c:v>2.3727720212563475E-2</c:v>
                  </c:pt>
                  <c:pt idx="7">
                    <c:v>2.5294053111492708E-2</c:v>
                  </c:pt>
                  <c:pt idx="8">
                    <c:v>2.8675125231069864E-2</c:v>
                  </c:pt>
                  <c:pt idx="9">
                    <c:v>2.1975121499374604E-2</c:v>
                  </c:pt>
                  <c:pt idx="10">
                    <c:v>2.1668815008201697E-2</c:v>
                  </c:pt>
                  <c:pt idx="11">
                    <c:v>2.5945198656655788E-2</c:v>
                  </c:pt>
                  <c:pt idx="12">
                    <c:v>2.7104858113137825E-2</c:v>
                  </c:pt>
                  <c:pt idx="13">
                    <c:v>2.886751345948129E-3</c:v>
                  </c:pt>
                  <c:pt idx="14">
                    <c:v>2.886751345948129E-3</c:v>
                  </c:pt>
                  <c:pt idx="15">
                    <c:v>2.4320105753105562E-2</c:v>
                  </c:pt>
                  <c:pt idx="16">
                    <c:v>0.16801993668405066</c:v>
                  </c:pt>
                  <c:pt idx="17">
                    <c:v>1.3366874478851079E-2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'35,5 °C'!$A$10:$A$27</c:f>
              <c:strCache>
                <c:ptCount val="18"/>
                <c:pt idx="0">
                  <c:v>SI 1st set</c:v>
                </c:pt>
                <c:pt idx="1">
                  <c:v>CH 1st set</c:v>
                </c:pt>
                <c:pt idx="2">
                  <c:v>CH 2nd set</c:v>
                </c:pt>
                <c:pt idx="3">
                  <c:v>TR 1st set</c:v>
                </c:pt>
                <c:pt idx="4">
                  <c:v>TR 2nd set</c:v>
                </c:pt>
                <c:pt idx="5">
                  <c:v>NO 1st set</c:v>
                </c:pt>
                <c:pt idx="6">
                  <c:v>NO 2nd set</c:v>
                </c:pt>
                <c:pt idx="7">
                  <c:v>DK 1st set</c:v>
                </c:pt>
                <c:pt idx="8">
                  <c:v>DK 2nd set</c:v>
                </c:pt>
                <c:pt idx="9">
                  <c:v>DE 1st set</c:v>
                </c:pt>
                <c:pt idx="10">
                  <c:v>DE 2nd set</c:v>
                </c:pt>
                <c:pt idx="11">
                  <c:v>UK 1st set</c:v>
                </c:pt>
                <c:pt idx="12">
                  <c:v>UK 2nd set</c:v>
                </c:pt>
                <c:pt idx="13">
                  <c:v>NL 1st set</c:v>
                </c:pt>
                <c:pt idx="14">
                  <c:v>NL 2nd set</c:v>
                </c:pt>
                <c:pt idx="15">
                  <c:v>FR 1st set</c:v>
                </c:pt>
                <c:pt idx="16">
                  <c:v>FR 2nd set</c:v>
                </c:pt>
                <c:pt idx="17">
                  <c:v>SI 2nd set</c:v>
                </c:pt>
              </c:strCache>
            </c:strRef>
          </c:cat>
          <c:val>
            <c:numRef>
              <c:f>'41,0 °C'!$K$10:$K$27</c:f>
              <c:numCache>
                <c:formatCode>0.000</c:formatCode>
                <c:ptCount val="18"/>
                <c:pt idx="0">
                  <c:v>-1.4000000000002899E-2</c:v>
                </c:pt>
                <c:pt idx="1">
                  <c:v>2.4000000000000909E-2</c:v>
                </c:pt>
                <c:pt idx="2">
                  <c:v>-9.9999999999766942E-4</c:v>
                </c:pt>
                <c:pt idx="3">
                  <c:v>0.73365000000000435</c:v>
                </c:pt>
                <c:pt idx="4">
                  <c:v>0.85760000000000502</c:v>
                </c:pt>
                <c:pt idx="5">
                  <c:v>0.10228000000000748</c:v>
                </c:pt>
                <c:pt idx="6">
                  <c:v>0.10539500000000146</c:v>
                </c:pt>
                <c:pt idx="7">
                  <c:v>0.17034999999999201</c:v>
                </c:pt>
                <c:pt idx="8">
                  <c:v>0.20015000000000072</c:v>
                </c:pt>
                <c:pt idx="9">
                  <c:v>0.16539999999999111</c:v>
                </c:pt>
                <c:pt idx="10">
                  <c:v>0.18490000000000606</c:v>
                </c:pt>
                <c:pt idx="11">
                  <c:v>0.16578732064829893</c:v>
                </c:pt>
                <c:pt idx="12">
                  <c:v>0.20436454560905304</c:v>
                </c:pt>
                <c:pt idx="13">
                  <c:v>0.27795000000000414</c:v>
                </c:pt>
                <c:pt idx="14">
                  <c:v>0.28365000000000151</c:v>
                </c:pt>
                <c:pt idx="15">
                  <c:v>0.20159999999999201</c:v>
                </c:pt>
                <c:pt idx="16">
                  <c:v>0.44929999999999382</c:v>
                </c:pt>
                <c:pt idx="17">
                  <c:v>0.15100000000000335</c:v>
                </c:pt>
              </c:numCache>
            </c:numRef>
          </c:val>
        </c:ser>
        <c:ser>
          <c:idx val="1"/>
          <c:order val="1"/>
          <c:tx>
            <c:strRef>
              <c:f>'35,5 °C'!$X$9</c:f>
              <c:strCache>
                <c:ptCount val="1"/>
                <c:pt idx="0">
                  <c:v>Local BB - Transfer IRET (with probe cover) (°C)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Mode val="edge"/>
                  <c:yMode val="edge"/>
                  <c:x val="0.162771285475793"/>
                  <c:y val="0.80701754385964919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21535893155258765"/>
                  <c:y val="0.82051282051282048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31469115191986646"/>
                  <c:y val="0.23076923076923081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71953255425709528"/>
                  <c:y val="0.38191632928475039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8205342237061769"/>
                  <c:y val="0.38056680161943329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errBars>
            <c:errDir val="y"/>
            <c:errBarType val="both"/>
            <c:errValType val="cust"/>
            <c:plus>
              <c:numRef>
                <c:f>'41,0 °C'!$X$63:$X$80</c:f>
                <c:numCache>
                  <c:formatCode>General</c:formatCode>
                  <c:ptCount val="18"/>
                  <c:pt idx="0">
                    <c:v>2.8005429142944648E-2</c:v>
                  </c:pt>
                  <c:pt idx="1">
                    <c:v>3.5381256808278215E-2</c:v>
                  </c:pt>
                  <c:pt idx="2">
                    <c:v>3.5040452812903737E-2</c:v>
                  </c:pt>
                  <c:pt idx="3">
                    <c:v>0.18001023452385512</c:v>
                  </c:pt>
                  <c:pt idx="4">
                    <c:v>0.18719729761226075</c:v>
                  </c:pt>
                  <c:pt idx="5">
                    <c:v>2.7060903466447229E-2</c:v>
                  </c:pt>
                  <c:pt idx="6">
                    <c:v>2.9303106888538783E-2</c:v>
                  </c:pt>
                  <c:pt idx="7">
                    <c:v>3.0025772555320466E-2</c:v>
                  </c:pt>
                  <c:pt idx="8">
                    <c:v>4.289046227759704E-2</c:v>
                  </c:pt>
                  <c:pt idx="9">
                    <c:v>2.1814243696956212E-2</c:v>
                  </c:pt>
                  <c:pt idx="10">
                    <c:v>2.3374934093161475E-2</c:v>
                  </c:pt>
                  <c:pt idx="11">
                    <c:v>2.8204845919333317E-2</c:v>
                  </c:pt>
                  <c:pt idx="12">
                    <c:v>3.0053674206880817E-2</c:v>
                  </c:pt>
                  <c:pt idx="13">
                    <c:v>2.886751345948129E-3</c:v>
                  </c:pt>
                  <c:pt idx="14">
                    <c:v>2.886751345948129E-3</c:v>
                  </c:pt>
                  <c:pt idx="15">
                    <c:v>3.6394970228194809E-2</c:v>
                  </c:pt>
                  <c:pt idx="16">
                    <c:v>3.6596579751841531E-2</c:v>
                  </c:pt>
                  <c:pt idx="17">
                    <c:v>2.5995741891533902E-2</c:v>
                  </c:pt>
                </c:numCache>
              </c:numRef>
            </c:plus>
            <c:minus>
              <c:numRef>
                <c:f>'41,0 °C'!$X$63:$X$80</c:f>
                <c:numCache>
                  <c:formatCode>General</c:formatCode>
                  <c:ptCount val="18"/>
                  <c:pt idx="0">
                    <c:v>2.8005429142944648E-2</c:v>
                  </c:pt>
                  <c:pt idx="1">
                    <c:v>3.5381256808278215E-2</c:v>
                  </c:pt>
                  <c:pt idx="2">
                    <c:v>3.5040452812903737E-2</c:v>
                  </c:pt>
                  <c:pt idx="3">
                    <c:v>0.18001023452385512</c:v>
                  </c:pt>
                  <c:pt idx="4">
                    <c:v>0.18719729761226075</c:v>
                  </c:pt>
                  <c:pt idx="5">
                    <c:v>2.7060903466447229E-2</c:v>
                  </c:pt>
                  <c:pt idx="6">
                    <c:v>2.9303106888538783E-2</c:v>
                  </c:pt>
                  <c:pt idx="7">
                    <c:v>3.0025772555320466E-2</c:v>
                  </c:pt>
                  <c:pt idx="8">
                    <c:v>4.289046227759704E-2</c:v>
                  </c:pt>
                  <c:pt idx="9">
                    <c:v>2.1814243696956212E-2</c:v>
                  </c:pt>
                  <c:pt idx="10">
                    <c:v>2.3374934093161475E-2</c:v>
                  </c:pt>
                  <c:pt idx="11">
                    <c:v>2.8204845919333317E-2</c:v>
                  </c:pt>
                  <c:pt idx="12">
                    <c:v>3.0053674206880817E-2</c:v>
                  </c:pt>
                  <c:pt idx="13">
                    <c:v>2.886751345948129E-3</c:v>
                  </c:pt>
                  <c:pt idx="14">
                    <c:v>2.886751345948129E-3</c:v>
                  </c:pt>
                  <c:pt idx="15">
                    <c:v>3.6394970228194809E-2</c:v>
                  </c:pt>
                  <c:pt idx="16">
                    <c:v>3.6596579751841531E-2</c:v>
                  </c:pt>
                  <c:pt idx="17">
                    <c:v>2.5995741891533902E-2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'41,0 °C'!$X$10:$X$27</c:f>
              <c:numCache>
                <c:formatCode>0.000</c:formatCode>
                <c:ptCount val="18"/>
                <c:pt idx="0">
                  <c:v>2.5999999999996248E-2</c:v>
                </c:pt>
                <c:pt idx="1">
                  <c:v>-1.0000000000005116E-2</c:v>
                </c:pt>
                <c:pt idx="2">
                  <c:v>-1.8000000000000682E-2</c:v>
                </c:pt>
                <c:pt idx="3">
                  <c:v>0.77935000000000088</c:v>
                </c:pt>
                <c:pt idx="4">
                  <c:v>0.99554999999999438</c:v>
                </c:pt>
                <c:pt idx="5">
                  <c:v>0.33262500000000017</c:v>
                </c:pt>
                <c:pt idx="6">
                  <c:v>0.33614500000000902</c:v>
                </c:pt>
                <c:pt idx="7">
                  <c:v>0.58044999999999192</c:v>
                </c:pt>
                <c:pt idx="8">
                  <c:v>0.63039999999999452</c:v>
                </c:pt>
                <c:pt idx="9">
                  <c:v>0.56445000000000789</c:v>
                </c:pt>
                <c:pt idx="10">
                  <c:v>0.53495000000000203</c:v>
                </c:pt>
                <c:pt idx="11">
                  <c:v>0.61695140931679049</c:v>
                </c:pt>
                <c:pt idx="12">
                  <c:v>0.70345914331136328</c:v>
                </c:pt>
                <c:pt idx="13">
                  <c:v>0.71894999999999953</c:v>
                </c:pt>
                <c:pt idx="14">
                  <c:v>0.70820000000000505</c:v>
                </c:pt>
                <c:pt idx="15">
                  <c:v>0.48230000000001638</c:v>
                </c:pt>
                <c:pt idx="16">
                  <c:v>0.39089999999999492</c:v>
                </c:pt>
                <c:pt idx="17">
                  <c:v>0.21099999999999852</c:v>
                </c:pt>
              </c:numCache>
            </c:numRef>
          </c:val>
        </c:ser>
        <c:marker val="1"/>
        <c:axId val="121707520"/>
        <c:axId val="121717504"/>
      </c:lineChart>
      <c:catAx>
        <c:axId val="121707520"/>
        <c:scaling>
          <c:orientation val="minMax"/>
        </c:scaling>
        <c:axPos val="b"/>
        <c:numFmt formatCode="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717504"/>
        <c:crossesAt val="-0.1"/>
        <c:auto val="1"/>
        <c:lblAlgn val="ctr"/>
        <c:lblOffset val="100"/>
        <c:tickLblSkip val="1"/>
        <c:tickMarkSkip val="1"/>
      </c:catAx>
      <c:valAx>
        <c:axId val="121717504"/>
        <c:scaling>
          <c:orientation val="minMax"/>
          <c:max val="1.2"/>
          <c:min val="-0.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Temperature difference (°C)</a:t>
                </a:r>
              </a:p>
            </c:rich>
          </c:tx>
          <c:layout>
            <c:manualLayout>
              <c:xMode val="edge"/>
              <c:yMode val="edge"/>
              <c:x val="1.0016694490818032E-2"/>
              <c:y val="0.3481781376518218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707520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617696160267113"/>
          <c:y val="0.95816464237516874"/>
          <c:w val="0.65859766277128562"/>
          <c:h val="3.778677462887989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8740157499999996" right="0.78740157499999996" top="0.984251969" bottom="0.984251969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8740157499999996" right="0.78740157499999996" top="0.984251969" bottom="0.984251969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8740157499999996" right="0.78740157499999996" top="0.984251969" bottom="0.984251969" header="0.5" footer="0.5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8740157499999996" right="0.78740157499999996" top="0.984251969" bottom="0.984251969" header="0.5" footer="0.5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8740157499999996" right="0.78740157499999996" top="0.984251969" bottom="0.984251969" header="0.5" footer="0.5"/>
  <headerFooter alignWithMargins="0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8740157499999996" right="0.78740157499999996" top="0.984251969" bottom="0.984251969" header="0.5" footer="0.5"/>
  <pageSetup paperSize="9"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8740157499999996" right="0.78740157499999996" top="0.984251969" bottom="0.984251969" header="0.5" footer="0.5"/>
  <headerFooter alignWithMargins="0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tabSelected="1" zoomScale="129" workbookViewId="0"/>
  </sheetViews>
  <pageMargins left="0.78740157499999996" right="0.78740157499999996" top="0.984251969" bottom="0.984251969" header="0.5" footer="0.5"/>
  <pageSetup paperSize="9" orientation="landscape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8740157499999996" right="0.78740157499999996" top="0.984251969" bottom="0.984251969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876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2876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2876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2876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12876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2876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2876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12876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12876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0"/>
  <sheetViews>
    <sheetView topLeftCell="A43" workbookViewId="0">
      <selection activeCell="A70" sqref="A70:IV71"/>
    </sheetView>
  </sheetViews>
  <sheetFormatPr baseColWidth="10" defaultColWidth="8.88671875" defaultRowHeight="13.2"/>
  <cols>
    <col min="1" max="1" width="11.33203125" customWidth="1"/>
    <col min="2" max="2" width="12" bestFit="1" customWidth="1"/>
    <col min="3" max="3" width="13.6640625" customWidth="1"/>
    <col min="4" max="4" width="14" customWidth="1"/>
    <col min="5" max="5" width="10.88671875" bestFit="1" customWidth="1"/>
    <col min="6" max="7" width="12.5546875" bestFit="1" customWidth="1"/>
    <col min="8" max="8" width="7.33203125" style="13" customWidth="1"/>
    <col min="9" max="9" width="11" customWidth="1"/>
    <col min="10" max="10" width="10.33203125" customWidth="1"/>
    <col min="11" max="11" width="12.5546875" bestFit="1" customWidth="1"/>
    <col min="12" max="12" width="12.5546875" customWidth="1"/>
    <col min="13" max="13" width="5.33203125" customWidth="1"/>
    <col min="14" max="14" width="11" customWidth="1"/>
    <col min="15" max="15" width="12.6640625" customWidth="1"/>
    <col min="16" max="16" width="14.44140625" bestFit="1" customWidth="1"/>
    <col min="17" max="17" width="14.6640625" bestFit="1" customWidth="1"/>
    <col min="18" max="18" width="12.6640625" customWidth="1"/>
    <col min="19" max="19" width="10.109375" customWidth="1"/>
    <col min="20" max="20" width="12.6640625" customWidth="1"/>
    <col min="21" max="21" width="7" style="13" customWidth="1"/>
    <col min="22" max="22" width="11.109375" customWidth="1"/>
    <col min="23" max="23" width="10" customWidth="1"/>
    <col min="24" max="25" width="12.6640625" customWidth="1"/>
    <col min="26" max="26" width="7" customWidth="1"/>
  </cols>
  <sheetData>
    <row r="1" spans="1:26">
      <c r="A1" s="9" t="s">
        <v>3</v>
      </c>
      <c r="N1" s="9" t="s">
        <v>3</v>
      </c>
    </row>
    <row r="3" spans="1:26">
      <c r="A3" s="68" t="s">
        <v>31</v>
      </c>
      <c r="B3" s="68"/>
      <c r="C3" s="68"/>
      <c r="D3" s="68"/>
      <c r="E3" s="68" t="s">
        <v>74</v>
      </c>
      <c r="F3" s="68"/>
      <c r="G3" s="68"/>
      <c r="H3" s="68"/>
      <c r="I3" s="68"/>
      <c r="J3" t="s">
        <v>78</v>
      </c>
      <c r="N3" s="7" t="s">
        <v>31</v>
      </c>
      <c r="O3" s="7"/>
      <c r="P3" s="7"/>
      <c r="Q3" s="68" t="s">
        <v>74</v>
      </c>
      <c r="R3" s="68"/>
      <c r="S3" s="68"/>
      <c r="T3" s="68"/>
      <c r="U3" s="66"/>
      <c r="W3" t="s">
        <v>78</v>
      </c>
    </row>
    <row r="4" spans="1:26" ht="15.6">
      <c r="A4" s="2" t="s">
        <v>20</v>
      </c>
      <c r="B4" s="2">
        <v>-243.7645</v>
      </c>
      <c r="D4" s="1"/>
      <c r="E4" s="2" t="s">
        <v>20</v>
      </c>
      <c r="F4" s="2">
        <v>-243.76480000000001</v>
      </c>
      <c r="J4">
        <v>5.0000000000000001E-3</v>
      </c>
      <c r="K4" t="s">
        <v>79</v>
      </c>
      <c r="N4" s="2" t="s">
        <v>20</v>
      </c>
      <c r="O4" s="2">
        <v>-243.7645</v>
      </c>
      <c r="P4" s="2"/>
      <c r="Q4" s="2" t="s">
        <v>20</v>
      </c>
      <c r="R4" s="2">
        <v>-243.76480000000001</v>
      </c>
      <c r="W4">
        <v>5.0000000000000001E-3</v>
      </c>
      <c r="X4" t="s">
        <v>79</v>
      </c>
    </row>
    <row r="5" spans="1:26" ht="15.6">
      <c r="A5" s="2" t="s">
        <v>21</v>
      </c>
      <c r="B5" s="2">
        <f>2.328427</f>
        <v>2.328427</v>
      </c>
      <c r="D5" s="1"/>
      <c r="E5" s="2" t="s">
        <v>21</v>
      </c>
      <c r="F5" s="2">
        <f>2.324767</f>
        <v>2.324767</v>
      </c>
      <c r="J5">
        <f>J4/(2*SQRT(3))</f>
        <v>1.4433756729740645E-3</v>
      </c>
      <c r="K5" t="s">
        <v>79</v>
      </c>
      <c r="N5" s="2" t="s">
        <v>21</v>
      </c>
      <c r="O5" s="2">
        <f>2.328427</f>
        <v>2.328427</v>
      </c>
      <c r="P5" s="2"/>
      <c r="Q5" s="2" t="s">
        <v>21</v>
      </c>
      <c r="R5" s="2">
        <f>2.324767</f>
        <v>2.324767</v>
      </c>
      <c r="W5">
        <f>W4/(2*SQRT(3))</f>
        <v>1.4433756729740645E-3</v>
      </c>
      <c r="X5" t="s">
        <v>79</v>
      </c>
    </row>
    <row r="6" spans="1:26" ht="15.6">
      <c r="A6" s="2" t="s">
        <v>22</v>
      </c>
      <c r="B6" s="2">
        <f>1.085795*10^-3</f>
        <v>1.0857950000000001E-3</v>
      </c>
      <c r="D6" s="1"/>
      <c r="E6" s="2" t="s">
        <v>22</v>
      </c>
      <c r="F6" s="2">
        <f>1.103067*10^-3</f>
        <v>1.1030670000000001E-3</v>
      </c>
      <c r="J6" t="s">
        <v>80</v>
      </c>
      <c r="N6" s="2" t="s">
        <v>22</v>
      </c>
      <c r="O6" s="2">
        <f>1.085795*10^-3</f>
        <v>1.0857950000000001E-3</v>
      </c>
      <c r="P6" s="2"/>
      <c r="Q6" s="2" t="s">
        <v>22</v>
      </c>
      <c r="R6" s="2">
        <f>1.103067*10^-3</f>
        <v>1.1030670000000001E-3</v>
      </c>
      <c r="W6" t="s">
        <v>80</v>
      </c>
    </row>
    <row r="7" spans="1:26">
      <c r="A7" s="2"/>
      <c r="B7" s="2"/>
      <c r="D7" s="1"/>
      <c r="T7" s="3"/>
      <c r="U7" s="67"/>
    </row>
    <row r="8" spans="1:26">
      <c r="A8" s="8" t="s">
        <v>32</v>
      </c>
      <c r="B8" s="2"/>
      <c r="C8" s="2"/>
      <c r="D8" s="1"/>
      <c r="N8" s="8" t="s">
        <v>33</v>
      </c>
      <c r="T8" s="3"/>
      <c r="U8" s="67"/>
    </row>
    <row r="9" spans="1:26" ht="66">
      <c r="A9" s="5" t="s">
        <v>0</v>
      </c>
      <c r="B9" s="5" t="s">
        <v>34</v>
      </c>
      <c r="C9" s="5" t="s">
        <v>35</v>
      </c>
      <c r="D9" s="16" t="s">
        <v>25</v>
      </c>
      <c r="E9" s="16" t="s">
        <v>26</v>
      </c>
      <c r="F9" s="17" t="s">
        <v>27</v>
      </c>
      <c r="G9" s="49" t="s">
        <v>38</v>
      </c>
      <c r="H9" s="58"/>
      <c r="I9" s="19" t="s">
        <v>29</v>
      </c>
      <c r="J9" s="17" t="s">
        <v>27</v>
      </c>
      <c r="K9" s="47" t="s">
        <v>39</v>
      </c>
      <c r="L9" s="53" t="s">
        <v>75</v>
      </c>
      <c r="M9" s="5"/>
      <c r="N9" s="5" t="s">
        <v>0</v>
      </c>
      <c r="O9" s="5" t="s">
        <v>34</v>
      </c>
      <c r="P9" s="5" t="s">
        <v>35</v>
      </c>
      <c r="Q9" s="16" t="s">
        <v>25</v>
      </c>
      <c r="R9" s="16" t="s">
        <v>26</v>
      </c>
      <c r="S9" s="21" t="s">
        <v>28</v>
      </c>
      <c r="T9" s="52" t="s">
        <v>40</v>
      </c>
      <c r="U9" s="58"/>
      <c r="V9" s="19" t="s">
        <v>29</v>
      </c>
      <c r="W9" s="21" t="s">
        <v>28</v>
      </c>
      <c r="X9" s="45" t="s">
        <v>41</v>
      </c>
      <c r="Y9" s="55" t="s">
        <v>76</v>
      </c>
      <c r="Z9" s="21" t="s">
        <v>30</v>
      </c>
    </row>
    <row r="10" spans="1:26" ht="15.6">
      <c r="A10" s="28" t="s">
        <v>1</v>
      </c>
      <c r="B10" s="11">
        <v>39400</v>
      </c>
      <c r="C10" s="25">
        <v>4.1666666666666666E-3</v>
      </c>
      <c r="D10" s="14">
        <v>113.78459200000002</v>
      </c>
      <c r="E10" s="15">
        <f t="shared" ref="E10:E26" si="0">$B$4+D10*$B$5+D10^2*$B$6</f>
        <v>35.232331722436449</v>
      </c>
      <c r="F10" s="18">
        <v>35.21</v>
      </c>
      <c r="G10" s="50">
        <f>E10-F10</f>
        <v>2.2331722436447876E-2</v>
      </c>
      <c r="H10" s="59"/>
      <c r="I10" s="10">
        <v>35.232331722436449</v>
      </c>
      <c r="J10" s="12">
        <v>35.21</v>
      </c>
      <c r="K10" s="48">
        <f>I10-J10</f>
        <v>2.2331722436447876E-2</v>
      </c>
      <c r="L10" s="54">
        <f>G10-K10</f>
        <v>0</v>
      </c>
      <c r="M10" s="6"/>
      <c r="N10" s="13" t="s">
        <v>1</v>
      </c>
      <c r="O10" s="11">
        <v>39400</v>
      </c>
      <c r="P10" s="25">
        <v>4.1666666666666666E-3</v>
      </c>
      <c r="Q10" s="14">
        <v>113.78459200000002</v>
      </c>
      <c r="R10" s="15">
        <f t="shared" ref="R10:R26" si="1">$B$4+Q10*$B$5+Q10^2*$B$6</f>
        <v>35.232331722436449</v>
      </c>
      <c r="S10" s="22">
        <v>35.119999999999997</v>
      </c>
      <c r="T10" s="51">
        <f>R10-S10</f>
        <v>0.11233172243645129</v>
      </c>
      <c r="U10" s="59"/>
      <c r="V10" s="10">
        <v>35.232331722436449</v>
      </c>
      <c r="W10" s="12">
        <v>35.119999999999997</v>
      </c>
      <c r="X10" s="46">
        <f>V10-W10</f>
        <v>0.11233172243645129</v>
      </c>
      <c r="Y10" s="56">
        <f>T10-X10</f>
        <v>0</v>
      </c>
      <c r="Z10" s="23">
        <v>1</v>
      </c>
    </row>
    <row r="11" spans="1:26" ht="15.6">
      <c r="A11" s="28" t="s">
        <v>4</v>
      </c>
      <c r="B11" s="11">
        <v>39426</v>
      </c>
      <c r="C11" s="25">
        <v>4.1666666666666666E-3</v>
      </c>
      <c r="D11" s="14">
        <v>113.78239999999998</v>
      </c>
      <c r="E11" s="15">
        <f t="shared" si="0"/>
        <v>35.226686186756623</v>
      </c>
      <c r="F11" s="18">
        <v>35.19</v>
      </c>
      <c r="G11" s="50">
        <f t="shared" ref="G11:G27" si="2">E11-F11</f>
        <v>3.6686186756625716E-2</v>
      </c>
      <c r="H11" s="59"/>
      <c r="I11" s="20">
        <v>35.519625000000005</v>
      </c>
      <c r="J11" s="18">
        <v>35.47</v>
      </c>
      <c r="K11" s="48">
        <f>I11-J11</f>
        <v>4.9625000000006025E-2</v>
      </c>
      <c r="L11" s="54">
        <f t="shared" ref="L11:L27" si="3">G11-K11</f>
        <v>-1.2938813243380309E-2</v>
      </c>
      <c r="M11" s="6"/>
      <c r="N11" t="s">
        <v>4</v>
      </c>
      <c r="O11" s="11">
        <v>39426</v>
      </c>
      <c r="P11" s="25">
        <v>4.1666666666666666E-3</v>
      </c>
      <c r="Q11" s="14">
        <v>113.78234499999999</v>
      </c>
      <c r="R11" s="15">
        <f t="shared" si="1"/>
        <v>35.226544533395234</v>
      </c>
      <c r="S11" s="22">
        <v>35.270000000000003</v>
      </c>
      <c r="T11" s="51">
        <f t="shared" ref="T11:T27" si="4">R11-S11</f>
        <v>-4.3455466604768844E-2</v>
      </c>
      <c r="U11" s="59"/>
      <c r="V11" s="20">
        <v>35.522819999999989</v>
      </c>
      <c r="W11" s="24">
        <v>35.51</v>
      </c>
      <c r="X11" s="46">
        <f t="shared" ref="X11:X27" si="5">V11-W11</f>
        <v>1.2819999999990728E-2</v>
      </c>
      <c r="Y11" s="56">
        <f t="shared" ref="Y11:Y27" si="6">T11-X11</f>
        <v>-5.6275466604759572E-2</v>
      </c>
      <c r="Z11" s="23">
        <v>1</v>
      </c>
    </row>
    <row r="12" spans="1:26" ht="15.6">
      <c r="A12" s="28" t="s">
        <v>5</v>
      </c>
      <c r="B12" s="11">
        <v>39454</v>
      </c>
      <c r="C12" s="25">
        <v>4.1666666666666666E-3</v>
      </c>
      <c r="D12" s="14">
        <v>113.78294499999997</v>
      </c>
      <c r="E12" s="15">
        <f t="shared" si="0"/>
        <v>35.228089843147607</v>
      </c>
      <c r="F12" s="18">
        <v>35.21</v>
      </c>
      <c r="G12" s="50">
        <f t="shared" si="2"/>
        <v>1.8089843147606643E-2</v>
      </c>
      <c r="H12" s="59"/>
      <c r="I12" s="20">
        <v>35.521000000000001</v>
      </c>
      <c r="J12" s="18">
        <v>35.479999999999997</v>
      </c>
      <c r="K12" s="48">
        <f t="shared" ref="K12:K26" si="7">I12-J12</f>
        <v>4.1000000000003922E-2</v>
      </c>
      <c r="L12" s="54">
        <f t="shared" si="3"/>
        <v>-2.2910156852397279E-2</v>
      </c>
      <c r="M12" s="6"/>
      <c r="N12" t="s">
        <v>5</v>
      </c>
      <c r="O12" s="11">
        <v>39454</v>
      </c>
      <c r="P12" s="25">
        <v>4.1666666666666666E-3</v>
      </c>
      <c r="Q12" s="14">
        <v>113.78289000000002</v>
      </c>
      <c r="R12" s="15">
        <f t="shared" si="1"/>
        <v>35.227948189721189</v>
      </c>
      <c r="S12" s="22">
        <v>35.28</v>
      </c>
      <c r="T12" s="51">
        <f t="shared" si="4"/>
        <v>-5.2051810278811672E-2</v>
      </c>
      <c r="U12" s="59"/>
      <c r="V12" s="20">
        <v>35.524999999999999</v>
      </c>
      <c r="W12" s="24">
        <v>35.520000000000003</v>
      </c>
      <c r="X12" s="46">
        <f t="shared" si="5"/>
        <v>4.9999999999954525E-3</v>
      </c>
      <c r="Y12" s="56">
        <f t="shared" si="6"/>
        <v>-5.7051810278807125E-2</v>
      </c>
      <c r="Z12" s="23">
        <v>1</v>
      </c>
    </row>
    <row r="13" spans="1:26" ht="15.6">
      <c r="A13" s="28" t="s">
        <v>6</v>
      </c>
      <c r="B13" s="11">
        <v>39477</v>
      </c>
      <c r="C13" s="25">
        <v>9.0277777777777787E-3</v>
      </c>
      <c r="D13" s="14">
        <v>113.78328000000003</v>
      </c>
      <c r="E13" s="15">
        <f t="shared" si="0"/>
        <v>35.228952641432969</v>
      </c>
      <c r="F13" s="18">
        <v>35.22</v>
      </c>
      <c r="G13" s="50">
        <f t="shared" si="2"/>
        <v>8.9526414329696991E-3</v>
      </c>
      <c r="H13" s="59"/>
      <c r="I13" s="20">
        <v>35.463651854265926</v>
      </c>
      <c r="J13" s="18">
        <v>35.07</v>
      </c>
      <c r="K13" s="48">
        <f t="shared" si="7"/>
        <v>0.39365185426592575</v>
      </c>
      <c r="L13" s="54">
        <f t="shared" si="3"/>
        <v>-0.38469921283295605</v>
      </c>
      <c r="M13" s="6"/>
      <c r="N13" t="s">
        <v>6</v>
      </c>
      <c r="O13" s="11">
        <v>39477</v>
      </c>
      <c r="P13" s="25">
        <v>9.0277777777777787E-3</v>
      </c>
      <c r="Q13" s="14">
        <v>113.78325499999998</v>
      </c>
      <c r="R13" s="15">
        <f t="shared" si="1"/>
        <v>35.228888253492656</v>
      </c>
      <c r="S13" s="22">
        <v>35.18</v>
      </c>
      <c r="T13" s="51">
        <f t="shared" si="4"/>
        <v>4.888825349265602E-2</v>
      </c>
      <c r="U13" s="59"/>
      <c r="V13" s="20">
        <v>35.480193183791926</v>
      </c>
      <c r="W13" s="24">
        <v>35.090000000000003</v>
      </c>
      <c r="X13" s="46">
        <f t="shared" si="5"/>
        <v>0.39019318379192214</v>
      </c>
      <c r="Y13" s="56">
        <f t="shared" si="6"/>
        <v>-0.34130493029926612</v>
      </c>
      <c r="Z13" s="23">
        <v>1</v>
      </c>
    </row>
    <row r="14" spans="1:26" ht="15.6">
      <c r="A14" s="28" t="s">
        <v>7</v>
      </c>
      <c r="B14" s="11">
        <v>39496</v>
      </c>
      <c r="C14" s="25">
        <v>9.0277777777777787E-3</v>
      </c>
      <c r="D14" s="14">
        <v>113.784255</v>
      </c>
      <c r="E14" s="15">
        <f t="shared" si="0"/>
        <v>35.231463772157255</v>
      </c>
      <c r="F14" s="18">
        <v>35.18</v>
      </c>
      <c r="G14" s="50">
        <f t="shared" si="2"/>
        <v>5.1463772157255505E-2</v>
      </c>
      <c r="H14" s="59"/>
      <c r="I14" s="20">
        <v>35.785699999999999</v>
      </c>
      <c r="J14" s="18">
        <v>35.159999999999997</v>
      </c>
      <c r="K14" s="48">
        <f t="shared" si="7"/>
        <v>0.62570000000000192</v>
      </c>
      <c r="L14" s="54">
        <f t="shared" si="3"/>
        <v>-0.57423622784274642</v>
      </c>
      <c r="M14" s="6"/>
      <c r="N14" t="s">
        <v>7</v>
      </c>
      <c r="O14" s="11">
        <v>39496</v>
      </c>
      <c r="P14" s="25">
        <v>9.0277777777777787E-3</v>
      </c>
      <c r="Q14" s="14">
        <v>113.78487499999999</v>
      </c>
      <c r="R14" s="15">
        <f t="shared" si="1"/>
        <v>35.233060594819797</v>
      </c>
      <c r="S14" s="22">
        <v>35.020000000000003</v>
      </c>
      <c r="T14" s="51">
        <f t="shared" si="4"/>
        <v>0.21306059481979389</v>
      </c>
      <c r="U14" s="59"/>
      <c r="V14" s="20">
        <v>35.783650000000009</v>
      </c>
      <c r="W14" s="24">
        <v>35.090000000000003</v>
      </c>
      <c r="X14" s="46">
        <f t="shared" si="5"/>
        <v>0.69365000000000521</v>
      </c>
      <c r="Y14" s="56">
        <f t="shared" si="6"/>
        <v>-0.48058940518021132</v>
      </c>
      <c r="Z14" s="23">
        <v>1</v>
      </c>
    </row>
    <row r="15" spans="1:26" ht="15.6">
      <c r="A15" s="28" t="s">
        <v>8</v>
      </c>
      <c r="B15" s="11">
        <v>39514</v>
      </c>
      <c r="C15" s="25">
        <v>8.3333333333333332E-3</v>
      </c>
      <c r="D15" s="14">
        <v>113.78541815499997</v>
      </c>
      <c r="E15" s="15">
        <f t="shared" si="0"/>
        <v>35.234459502301341</v>
      </c>
      <c r="F15" s="18">
        <v>35.159999999999997</v>
      </c>
      <c r="G15" s="50">
        <f t="shared" si="2"/>
        <v>7.4459502301344571E-2</v>
      </c>
      <c r="H15" s="59"/>
      <c r="I15" s="20">
        <v>35.502015</v>
      </c>
      <c r="J15" s="18">
        <v>35.380000000000003</v>
      </c>
      <c r="K15" s="48">
        <f t="shared" si="7"/>
        <v>0.12201499999999754</v>
      </c>
      <c r="L15" s="54">
        <f t="shared" si="3"/>
        <v>-4.7555497698652971E-2</v>
      </c>
      <c r="M15" s="6"/>
      <c r="N15" t="s">
        <v>8</v>
      </c>
      <c r="O15" s="11">
        <v>39514</v>
      </c>
      <c r="P15" s="25">
        <v>6.9444444444444441E-3</v>
      </c>
      <c r="Q15" s="14">
        <v>113.78531806645</v>
      </c>
      <c r="R15" s="15">
        <f t="shared" si="1"/>
        <v>35.234201722022178</v>
      </c>
      <c r="S15" s="22">
        <v>35.049999999999997</v>
      </c>
      <c r="T15" s="51">
        <f t="shared" si="4"/>
        <v>0.18420172202218055</v>
      </c>
      <c r="U15" s="59"/>
      <c r="V15" s="20">
        <v>35.501060000000003</v>
      </c>
      <c r="W15" s="24">
        <v>35.26</v>
      </c>
      <c r="X15" s="46">
        <f t="shared" si="5"/>
        <v>0.24106000000000449</v>
      </c>
      <c r="Y15" s="56">
        <f t="shared" si="6"/>
        <v>-5.6858277977823946E-2</v>
      </c>
      <c r="Z15" s="23">
        <v>1</v>
      </c>
    </row>
    <row r="16" spans="1:26" ht="15.6">
      <c r="A16" s="28" t="s">
        <v>9</v>
      </c>
      <c r="B16" s="11">
        <v>39517</v>
      </c>
      <c r="C16" s="25">
        <v>5.5555555555555558E-3</v>
      </c>
      <c r="D16" s="14">
        <v>113.78536303999999</v>
      </c>
      <c r="E16" s="15">
        <f t="shared" si="0"/>
        <v>35.234317552394479</v>
      </c>
      <c r="F16" s="18">
        <v>35.17</v>
      </c>
      <c r="G16" s="50">
        <f t="shared" si="2"/>
        <v>6.4317552394477673E-2</v>
      </c>
      <c r="H16" s="59"/>
      <c r="I16" s="20">
        <v>35.504549999999995</v>
      </c>
      <c r="J16" s="18">
        <v>35.4</v>
      </c>
      <c r="K16" s="48">
        <f t="shared" si="7"/>
        <v>0.10454999999999615</v>
      </c>
      <c r="L16" s="54">
        <f t="shared" si="3"/>
        <v>-4.0232447605518473E-2</v>
      </c>
      <c r="M16" s="6"/>
      <c r="N16" t="s">
        <v>9</v>
      </c>
      <c r="O16" s="11">
        <v>39517</v>
      </c>
      <c r="P16" s="25">
        <v>4.8611111111111112E-3</v>
      </c>
      <c r="Q16" s="14">
        <v>113.7853897</v>
      </c>
      <c r="R16" s="15">
        <f t="shared" si="1"/>
        <v>35.234386215815931</v>
      </c>
      <c r="S16" s="22">
        <v>35.020000000000003</v>
      </c>
      <c r="T16" s="51">
        <f t="shared" si="4"/>
        <v>0.21438621581592798</v>
      </c>
      <c r="U16" s="59"/>
      <c r="V16" s="20">
        <v>35.505029999999998</v>
      </c>
      <c r="W16" s="24">
        <v>35.24</v>
      </c>
      <c r="X16" s="46">
        <f t="shared" si="5"/>
        <v>0.26502999999999588</v>
      </c>
      <c r="Y16" s="56">
        <f t="shared" si="6"/>
        <v>-5.0643784184067897E-2</v>
      </c>
      <c r="Z16" s="23">
        <v>1</v>
      </c>
    </row>
    <row r="17" spans="1:26" ht="15.6">
      <c r="A17" s="28" t="s">
        <v>10</v>
      </c>
      <c r="B17" s="11">
        <v>39589</v>
      </c>
      <c r="C17" s="25">
        <v>1.4583333333333332E-2</v>
      </c>
      <c r="D17" s="14">
        <v>113.78598499999998</v>
      </c>
      <c r="E17" s="15">
        <f t="shared" si="0"/>
        <v>35.235919424574938</v>
      </c>
      <c r="F17" s="18">
        <v>35.14</v>
      </c>
      <c r="G17" s="50">
        <f t="shared" si="2"/>
        <v>9.5919424574937295E-2</v>
      </c>
      <c r="H17" s="59"/>
      <c r="I17" s="20">
        <v>35.498650000000012</v>
      </c>
      <c r="J17" s="18">
        <v>35.36</v>
      </c>
      <c r="K17" s="48">
        <f t="shared" si="7"/>
        <v>0.1386500000000126</v>
      </c>
      <c r="L17" s="54">
        <f t="shared" si="3"/>
        <v>-4.2730575425075301E-2</v>
      </c>
      <c r="M17" s="6"/>
      <c r="N17" t="s">
        <v>10</v>
      </c>
      <c r="O17" s="11">
        <v>39589</v>
      </c>
      <c r="P17" s="25">
        <v>1.1805555555555555E-2</v>
      </c>
      <c r="Q17" s="14">
        <v>113.78594000000001</v>
      </c>
      <c r="R17" s="15">
        <f t="shared" si="1"/>
        <v>35.235803526019374</v>
      </c>
      <c r="S17" s="22">
        <v>34.86</v>
      </c>
      <c r="T17" s="51">
        <f t="shared" si="4"/>
        <v>0.37580352601937506</v>
      </c>
      <c r="U17" s="59"/>
      <c r="V17" s="20">
        <v>35.499050000000011</v>
      </c>
      <c r="W17" s="24">
        <v>35.07</v>
      </c>
      <c r="X17" s="46">
        <f t="shared" si="5"/>
        <v>0.42905000000001081</v>
      </c>
      <c r="Y17" s="56">
        <f t="shared" si="6"/>
        <v>-5.3246473980635756E-2</v>
      </c>
      <c r="Z17" s="23">
        <v>1</v>
      </c>
    </row>
    <row r="18" spans="1:26" ht="15.6">
      <c r="A18" s="28" t="s">
        <v>11</v>
      </c>
      <c r="B18" s="11">
        <v>39605</v>
      </c>
      <c r="C18" s="25">
        <v>1.1805555555555555E-2</v>
      </c>
      <c r="D18" s="14">
        <v>113.78642000000005</v>
      </c>
      <c r="E18" s="15">
        <f t="shared" si="0"/>
        <v>35.237039777506197</v>
      </c>
      <c r="F18" s="18">
        <v>35.1</v>
      </c>
      <c r="G18" s="50">
        <f t="shared" si="2"/>
        <v>0.137039777506196</v>
      </c>
      <c r="H18" s="59"/>
      <c r="I18" s="20">
        <v>35.500749999999996</v>
      </c>
      <c r="J18" s="18">
        <v>35.33</v>
      </c>
      <c r="K18" s="48">
        <f t="shared" si="7"/>
        <v>0.17074999999999818</v>
      </c>
      <c r="L18" s="54">
        <f t="shared" si="3"/>
        <v>-3.3710222493802178E-2</v>
      </c>
      <c r="M18" s="6"/>
      <c r="N18" t="s">
        <v>11</v>
      </c>
      <c r="O18" s="11">
        <v>39605</v>
      </c>
      <c r="P18" s="25">
        <v>1.1111111111111112E-2</v>
      </c>
      <c r="Q18" s="14">
        <v>113.786355</v>
      </c>
      <c r="R18" s="15">
        <f t="shared" si="1"/>
        <v>35.23687236842126</v>
      </c>
      <c r="S18" s="22">
        <v>34.82</v>
      </c>
      <c r="T18" s="51">
        <f t="shared" si="4"/>
        <v>0.41687236842125941</v>
      </c>
      <c r="U18" s="59"/>
      <c r="V18" s="20">
        <v>35.500450000000001</v>
      </c>
      <c r="W18" s="24">
        <v>35.03</v>
      </c>
      <c r="X18" s="46">
        <f t="shared" si="5"/>
        <v>0.47044999999999959</v>
      </c>
      <c r="Y18" s="56">
        <f t="shared" si="6"/>
        <v>-5.3577631578740181E-2</v>
      </c>
      <c r="Z18" s="23">
        <v>1</v>
      </c>
    </row>
    <row r="19" spans="1:26" ht="15.6">
      <c r="A19" s="28" t="s">
        <v>12</v>
      </c>
      <c r="B19" s="11">
        <v>39629</v>
      </c>
      <c r="C19" s="25">
        <v>4.8611111111111112E-3</v>
      </c>
      <c r="D19" s="14">
        <v>113.78054999999999</v>
      </c>
      <c r="E19" s="15">
        <f t="shared" si="0"/>
        <v>35.221921486387053</v>
      </c>
      <c r="F19" s="18">
        <v>35.1</v>
      </c>
      <c r="G19" s="50">
        <f t="shared" si="2"/>
        <v>0.12192148638705191</v>
      </c>
      <c r="H19" s="59"/>
      <c r="I19" s="20">
        <v>35.502400000000002</v>
      </c>
      <c r="J19" s="18">
        <v>35.345500000000015</v>
      </c>
      <c r="K19" s="48">
        <f t="shared" si="7"/>
        <v>0.15689999999998605</v>
      </c>
      <c r="L19" s="54">
        <f t="shared" si="3"/>
        <v>-3.4978513612934137E-2</v>
      </c>
      <c r="M19" s="6"/>
      <c r="N19" t="s">
        <v>12</v>
      </c>
      <c r="O19" s="11">
        <v>39629</v>
      </c>
      <c r="P19" s="25">
        <v>5.5555555555555558E-3</v>
      </c>
      <c r="Q19" s="14">
        <v>113.78030000000001</v>
      </c>
      <c r="R19" s="15">
        <f t="shared" si="1"/>
        <v>35.221277608528816</v>
      </c>
      <c r="S19" s="22">
        <v>34.96</v>
      </c>
      <c r="T19" s="51">
        <f t="shared" si="4"/>
        <v>0.26127760852881465</v>
      </c>
      <c r="U19" s="59"/>
      <c r="V19" s="20">
        <v>35.503500000000003</v>
      </c>
      <c r="W19" s="24">
        <v>35.1</v>
      </c>
      <c r="X19" s="46">
        <f t="shared" si="5"/>
        <v>0.40350000000000108</v>
      </c>
      <c r="Y19" s="56">
        <f t="shared" si="6"/>
        <v>-0.14222239147118643</v>
      </c>
      <c r="Z19" s="23">
        <v>1</v>
      </c>
    </row>
    <row r="20" spans="1:26" ht="15.6">
      <c r="A20" s="28" t="s">
        <v>13</v>
      </c>
      <c r="B20" s="11">
        <v>39636</v>
      </c>
      <c r="C20" s="25">
        <v>4.8611111111111112E-3</v>
      </c>
      <c r="D20" s="14">
        <v>113.78099999999998</v>
      </c>
      <c r="E20" s="15">
        <f t="shared" si="0"/>
        <v>35.223080466873938</v>
      </c>
      <c r="F20" s="18">
        <v>35.11</v>
      </c>
      <c r="G20" s="50">
        <f t="shared" si="2"/>
        <v>0.11308046687393869</v>
      </c>
      <c r="H20" s="59"/>
      <c r="I20" s="20">
        <v>35.506150000000005</v>
      </c>
      <c r="J20" s="18">
        <v>35.35</v>
      </c>
      <c r="K20" s="48">
        <f t="shared" si="7"/>
        <v>0.15615000000000379</v>
      </c>
      <c r="L20" s="54">
        <f t="shared" si="3"/>
        <v>-4.3069533126065096E-2</v>
      </c>
      <c r="M20" s="6"/>
      <c r="N20" t="s">
        <v>13</v>
      </c>
      <c r="O20" s="11">
        <v>39636</v>
      </c>
      <c r="P20" s="25">
        <v>4.1666666666666666E-3</v>
      </c>
      <c r="Q20" s="14">
        <v>113.78099999999998</v>
      </c>
      <c r="R20" s="15">
        <f t="shared" si="1"/>
        <v>35.223080466873938</v>
      </c>
      <c r="S20" s="22">
        <v>34.97</v>
      </c>
      <c r="T20" s="51">
        <f t="shared" si="4"/>
        <v>0.25308046687393926</v>
      </c>
      <c r="U20" s="59"/>
      <c r="V20" s="20">
        <v>35.507099999999994</v>
      </c>
      <c r="W20" s="24">
        <v>35.11</v>
      </c>
      <c r="X20" s="46">
        <f t="shared" si="5"/>
        <v>0.39709999999999468</v>
      </c>
      <c r="Y20" s="56">
        <f t="shared" si="6"/>
        <v>-0.14401953312605542</v>
      </c>
      <c r="Z20" s="23">
        <v>1</v>
      </c>
    </row>
    <row r="21" spans="1:26" ht="15.6">
      <c r="A21" s="28" t="s">
        <v>14</v>
      </c>
      <c r="B21" s="11">
        <v>39646</v>
      </c>
      <c r="C21" s="25">
        <v>39.02708333333333</v>
      </c>
      <c r="D21" s="14">
        <v>113.78683446637501</v>
      </c>
      <c r="E21" s="15">
        <f t="shared" si="0"/>
        <v>35.238107245975876</v>
      </c>
      <c r="F21" s="18">
        <v>35.11</v>
      </c>
      <c r="G21" s="50">
        <f t="shared" si="2"/>
        <v>0.12810724597587608</v>
      </c>
      <c r="H21" s="59"/>
      <c r="I21" s="20">
        <v>35.220188568486108</v>
      </c>
      <c r="J21" s="18">
        <v>35.090000000000003</v>
      </c>
      <c r="K21" s="48">
        <f t="shared" si="7"/>
        <v>0.13018856848610483</v>
      </c>
      <c r="L21" s="54">
        <f t="shared" si="3"/>
        <v>-2.0813225102287447E-3</v>
      </c>
      <c r="M21" s="6"/>
      <c r="N21" t="s">
        <v>14</v>
      </c>
      <c r="O21" s="11">
        <v>39646</v>
      </c>
      <c r="P21" s="25">
        <v>2.1527777777777781E-2</v>
      </c>
      <c r="Q21" s="14">
        <v>113.78662808725203</v>
      </c>
      <c r="R21" s="15">
        <f t="shared" si="1"/>
        <v>35.237575711358744</v>
      </c>
      <c r="S21" s="22">
        <v>34.86</v>
      </c>
      <c r="T21" s="51">
        <f t="shared" si="4"/>
        <v>0.37757571135874457</v>
      </c>
      <c r="U21" s="59"/>
      <c r="V21" s="20">
        <v>35.219284601001874</v>
      </c>
      <c r="W21" s="24">
        <v>34.799999999999997</v>
      </c>
      <c r="X21" s="46">
        <f t="shared" si="5"/>
        <v>0.41928460100187692</v>
      </c>
      <c r="Y21" s="56">
        <f t="shared" si="6"/>
        <v>-4.1708889643132352E-2</v>
      </c>
      <c r="Z21" s="23">
        <v>1</v>
      </c>
    </row>
    <row r="22" spans="1:26" ht="15.6">
      <c r="A22" s="28" t="s">
        <v>15</v>
      </c>
      <c r="B22" s="11">
        <v>39653</v>
      </c>
      <c r="C22" s="25">
        <v>2.013888888888889E-2</v>
      </c>
      <c r="D22" s="14">
        <v>113.78671757298002</v>
      </c>
      <c r="E22" s="15">
        <f t="shared" si="0"/>
        <v>35.237806184088441</v>
      </c>
      <c r="F22" s="18">
        <v>35.11</v>
      </c>
      <c r="G22" s="50">
        <f t="shared" si="2"/>
        <v>0.12780618408844191</v>
      </c>
      <c r="H22" s="59"/>
      <c r="I22" s="20">
        <v>35.216960113185294</v>
      </c>
      <c r="J22" s="18">
        <v>35.049999999999997</v>
      </c>
      <c r="K22" s="48">
        <f t="shared" si="7"/>
        <v>0.16696011318529713</v>
      </c>
      <c r="L22" s="54">
        <f t="shared" si="3"/>
        <v>-3.9153929096855222E-2</v>
      </c>
      <c r="M22" s="6"/>
      <c r="N22" t="s">
        <v>15</v>
      </c>
      <c r="O22" s="11">
        <v>39653</v>
      </c>
      <c r="P22" s="25">
        <v>1.7361111111111112E-2</v>
      </c>
      <c r="Q22" s="14">
        <v>113.78648257250998</v>
      </c>
      <c r="R22" s="15">
        <f t="shared" si="1"/>
        <v>35.237200934539764</v>
      </c>
      <c r="S22" s="22">
        <v>34.85</v>
      </c>
      <c r="T22" s="51">
        <f t="shared" si="4"/>
        <v>0.3872009345397629</v>
      </c>
      <c r="U22" s="59"/>
      <c r="V22" s="20">
        <v>35.21696011318528</v>
      </c>
      <c r="W22" s="24">
        <v>34.72</v>
      </c>
      <c r="X22" s="46">
        <f t="shared" si="5"/>
        <v>0.49696011318528122</v>
      </c>
      <c r="Y22" s="56">
        <f t="shared" si="6"/>
        <v>-0.10975917864551832</v>
      </c>
      <c r="Z22" s="23">
        <v>1</v>
      </c>
    </row>
    <row r="23" spans="1:26" ht="15.6">
      <c r="A23" s="28" t="s">
        <v>16</v>
      </c>
      <c r="B23" s="11">
        <v>39708</v>
      </c>
      <c r="C23" s="25">
        <v>4.1666666666666664E-2</v>
      </c>
      <c r="D23" s="14">
        <v>113.78880650000001</v>
      </c>
      <c r="E23" s="15">
        <f t="shared" si="0"/>
        <v>35.243186272794304</v>
      </c>
      <c r="F23" s="18">
        <v>35.090000000000003</v>
      </c>
      <c r="G23" s="50">
        <f t="shared" si="2"/>
        <v>0.15318627279430075</v>
      </c>
      <c r="H23" s="59"/>
      <c r="I23" s="20">
        <v>35.548599999999993</v>
      </c>
      <c r="J23" s="18">
        <v>35.32</v>
      </c>
      <c r="K23" s="48">
        <f t="shared" si="7"/>
        <v>0.22859999999999303</v>
      </c>
      <c r="L23" s="54">
        <f t="shared" si="3"/>
        <v>-7.5413727205692282E-2</v>
      </c>
      <c r="M23" s="6"/>
      <c r="N23" t="s">
        <v>16</v>
      </c>
      <c r="O23" s="11">
        <v>39708</v>
      </c>
      <c r="P23" s="25">
        <v>2.7777777777777776E-2</v>
      </c>
      <c r="Q23" s="14">
        <v>113.787614</v>
      </c>
      <c r="R23" s="15">
        <f t="shared" si="1"/>
        <v>35.240114955249481</v>
      </c>
      <c r="S23" s="22">
        <v>34.83</v>
      </c>
      <c r="T23" s="51">
        <f t="shared" si="4"/>
        <v>0.41011495524948316</v>
      </c>
      <c r="U23" s="59"/>
      <c r="V23" s="20">
        <v>35.513899999999992</v>
      </c>
      <c r="W23" s="24">
        <v>35</v>
      </c>
      <c r="X23" s="46">
        <f t="shared" si="5"/>
        <v>0.51389999999999247</v>
      </c>
      <c r="Y23" s="56">
        <f t="shared" si="6"/>
        <v>-0.10378504475050931</v>
      </c>
      <c r="Z23" s="23">
        <v>1</v>
      </c>
    </row>
    <row r="24" spans="1:26" ht="15.6">
      <c r="A24" s="28" t="s">
        <v>17</v>
      </c>
      <c r="B24" s="11">
        <v>39713</v>
      </c>
      <c r="C24" s="25">
        <v>2.4305555555555556E-2</v>
      </c>
      <c r="D24" s="14">
        <v>113.78617300000001</v>
      </c>
      <c r="E24" s="15">
        <f t="shared" si="0"/>
        <v>35.236403623032714</v>
      </c>
      <c r="F24" s="18">
        <v>35.090000000000003</v>
      </c>
      <c r="G24" s="50">
        <f t="shared" si="2"/>
        <v>0.14640362303271104</v>
      </c>
      <c r="H24" s="59"/>
      <c r="I24" s="20">
        <v>35.508850000000002</v>
      </c>
      <c r="J24" s="18">
        <v>35.299999999999997</v>
      </c>
      <c r="K24" s="48">
        <f t="shared" si="7"/>
        <v>0.20885000000000531</v>
      </c>
      <c r="L24" s="54">
        <f t="shared" si="3"/>
        <v>-6.244637696729427E-2</v>
      </c>
      <c r="M24" s="6"/>
      <c r="N24" t="s">
        <v>17</v>
      </c>
      <c r="O24" s="11">
        <v>39713</v>
      </c>
      <c r="P24" s="25">
        <v>3.3333333333333333E-2</v>
      </c>
      <c r="Q24" s="14">
        <v>113.78619600000002</v>
      </c>
      <c r="R24" s="15">
        <f t="shared" si="1"/>
        <v>35.236462860083378</v>
      </c>
      <c r="S24" s="22">
        <v>34.78</v>
      </c>
      <c r="T24" s="51">
        <f t="shared" si="4"/>
        <v>0.45646286008337711</v>
      </c>
      <c r="U24" s="59"/>
      <c r="V24" s="20">
        <v>35.536749999999998</v>
      </c>
      <c r="W24" s="24">
        <v>35.03</v>
      </c>
      <c r="X24" s="46">
        <f t="shared" si="5"/>
        <v>0.5067499999999967</v>
      </c>
      <c r="Y24" s="56">
        <f t="shared" si="6"/>
        <v>-5.0287139916619594E-2</v>
      </c>
      <c r="Z24" s="23">
        <v>1</v>
      </c>
    </row>
    <row r="25" spans="1:26" ht="15.6">
      <c r="A25" s="28" t="s">
        <v>18</v>
      </c>
      <c r="B25" s="11">
        <v>39727</v>
      </c>
      <c r="C25" s="25">
        <v>1.3888888888888888E-2</v>
      </c>
      <c r="D25" s="14">
        <v>113.78414000000002</v>
      </c>
      <c r="E25" s="15">
        <f t="shared" si="0"/>
        <v>35.231167587400392</v>
      </c>
      <c r="F25" s="18">
        <v>35.06</v>
      </c>
      <c r="G25" s="50">
        <f t="shared" si="2"/>
        <v>0.17116758740039018</v>
      </c>
      <c r="H25" s="59"/>
      <c r="I25" s="20">
        <v>35.488849999999999</v>
      </c>
      <c r="J25" s="18">
        <v>35.28</v>
      </c>
      <c r="K25" s="48">
        <f t="shared" si="7"/>
        <v>0.2088499999999982</v>
      </c>
      <c r="L25" s="54">
        <f t="shared" si="3"/>
        <v>-3.7682412599608028E-2</v>
      </c>
      <c r="M25" s="6"/>
      <c r="N25" t="s">
        <v>18</v>
      </c>
      <c r="O25" s="11">
        <v>39727</v>
      </c>
      <c r="P25" s="25">
        <v>1.3888888888888888E-2</v>
      </c>
      <c r="Q25" s="14">
        <v>113.78414500000004</v>
      </c>
      <c r="R25" s="15">
        <f t="shared" si="1"/>
        <v>35.231180464997934</v>
      </c>
      <c r="S25" s="22">
        <v>34.979999999999997</v>
      </c>
      <c r="T25" s="51">
        <f t="shared" si="4"/>
        <v>0.25118046499793678</v>
      </c>
      <c r="U25" s="59"/>
      <c r="V25" s="20">
        <v>35.489000000000011</v>
      </c>
      <c r="W25" s="24">
        <v>35.14</v>
      </c>
      <c r="X25" s="46">
        <f t="shared" si="5"/>
        <v>0.34900000000001086</v>
      </c>
      <c r="Y25" s="56">
        <f t="shared" si="6"/>
        <v>-9.7819535002074076E-2</v>
      </c>
      <c r="Z25" s="23">
        <v>2</v>
      </c>
    </row>
    <row r="26" spans="1:26" ht="15.6">
      <c r="A26" s="28" t="s">
        <v>19</v>
      </c>
      <c r="B26" s="11">
        <v>39741</v>
      </c>
      <c r="C26" s="25">
        <v>1.7361111111111112E-2</v>
      </c>
      <c r="D26" s="14">
        <v>113.78420000000003</v>
      </c>
      <c r="E26" s="15">
        <f t="shared" si="0"/>
        <v>35.231322118574369</v>
      </c>
      <c r="F26" s="18">
        <v>34.81</v>
      </c>
      <c r="G26" s="50">
        <f t="shared" si="2"/>
        <v>0.4213221185743663</v>
      </c>
      <c r="H26" s="59"/>
      <c r="I26" s="20">
        <v>35.49</v>
      </c>
      <c r="J26" s="18">
        <v>35.020000000000003</v>
      </c>
      <c r="K26" s="48">
        <f t="shared" si="7"/>
        <v>0.46999999999999886</v>
      </c>
      <c r="L26" s="54">
        <f t="shared" si="3"/>
        <v>-4.8677881425632563E-2</v>
      </c>
      <c r="M26" s="6"/>
      <c r="N26" t="s">
        <v>19</v>
      </c>
      <c r="O26" s="11">
        <v>39741</v>
      </c>
      <c r="P26" s="25">
        <v>1.3888888888888888E-2</v>
      </c>
      <c r="Q26" s="14">
        <v>113.78421499999997</v>
      </c>
      <c r="R26" s="15">
        <f t="shared" si="1"/>
        <v>35.231360751368911</v>
      </c>
      <c r="S26" s="22">
        <v>34.78</v>
      </c>
      <c r="T26" s="51">
        <f t="shared" si="4"/>
        <v>0.45136075136890952</v>
      </c>
      <c r="U26" s="59"/>
      <c r="V26" s="20">
        <v>35.490300000000005</v>
      </c>
      <c r="W26" s="24">
        <v>34.950000000000003</v>
      </c>
      <c r="X26" s="46">
        <f t="shared" si="5"/>
        <v>0.540300000000002</v>
      </c>
      <c r="Y26" s="56">
        <f t="shared" si="6"/>
        <v>-8.8939248631092482E-2</v>
      </c>
      <c r="Z26" s="23">
        <v>2</v>
      </c>
    </row>
    <row r="27" spans="1:26" ht="15.6">
      <c r="A27" s="28" t="s">
        <v>2</v>
      </c>
      <c r="B27" s="11">
        <v>39783</v>
      </c>
      <c r="C27" s="25">
        <v>3.4722222222222222E-5</v>
      </c>
      <c r="D27" s="14">
        <v>113.7839</v>
      </c>
      <c r="E27" s="15">
        <v>35.237099999999998</v>
      </c>
      <c r="F27" s="18">
        <v>35.19</v>
      </c>
      <c r="G27" s="50">
        <f t="shared" si="2"/>
        <v>4.7100000000000364E-2</v>
      </c>
      <c r="H27" s="59"/>
      <c r="I27" s="10">
        <v>35.237099999999998</v>
      </c>
      <c r="J27" s="26">
        <v>35.19</v>
      </c>
      <c r="K27" s="48">
        <f>I27-J27</f>
        <v>4.7100000000000364E-2</v>
      </c>
      <c r="L27" s="54">
        <f t="shared" si="3"/>
        <v>0</v>
      </c>
      <c r="M27" s="6"/>
      <c r="N27" s="13" t="s">
        <v>2</v>
      </c>
      <c r="O27" s="11">
        <v>39783</v>
      </c>
      <c r="P27" s="25">
        <v>3.4722222222222222E-5</v>
      </c>
      <c r="Q27" s="14">
        <v>113.7839</v>
      </c>
      <c r="R27" s="15">
        <v>35.237099999999998</v>
      </c>
      <c r="S27" s="22">
        <v>35.119999999999997</v>
      </c>
      <c r="T27" s="51">
        <f t="shared" si="4"/>
        <v>0.11710000000000065</v>
      </c>
      <c r="U27" s="59"/>
      <c r="V27" s="10">
        <v>35.237099999999998</v>
      </c>
      <c r="W27" s="12">
        <v>35.119999999999997</v>
      </c>
      <c r="X27" s="46">
        <f t="shared" si="5"/>
        <v>0.11710000000000065</v>
      </c>
      <c r="Y27" s="56">
        <f t="shared" si="6"/>
        <v>0</v>
      </c>
      <c r="Z27" s="23">
        <v>2</v>
      </c>
    </row>
    <row r="30" spans="1:26">
      <c r="A30" s="30" t="s">
        <v>65</v>
      </c>
      <c r="N30" s="30" t="s">
        <v>69</v>
      </c>
    </row>
    <row r="31" spans="1:26">
      <c r="A31" s="30"/>
      <c r="N31" s="30"/>
    </row>
    <row r="32" spans="1:26" ht="18">
      <c r="A32" s="30"/>
      <c r="B32" s="31" t="s">
        <v>42</v>
      </c>
      <c r="C32" s="31" t="s">
        <v>66</v>
      </c>
      <c r="D32" s="31" t="s">
        <v>67</v>
      </c>
      <c r="E32" s="31" t="s">
        <v>68</v>
      </c>
      <c r="F32" s="31" t="s">
        <v>43</v>
      </c>
      <c r="G32" s="31" t="s">
        <v>44</v>
      </c>
      <c r="H32" s="31" t="s">
        <v>82</v>
      </c>
      <c r="I32" s="31" t="s">
        <v>45</v>
      </c>
      <c r="J32" s="31" t="s">
        <v>46</v>
      </c>
      <c r="K32" s="31" t="s">
        <v>81</v>
      </c>
      <c r="L32" s="31" t="s">
        <v>81</v>
      </c>
      <c r="N32" s="30"/>
      <c r="O32" s="31" t="s">
        <v>42</v>
      </c>
      <c r="P32" s="31" t="s">
        <v>66</v>
      </c>
      <c r="Q32" s="31" t="s">
        <v>67</v>
      </c>
      <c r="R32" s="31" t="s">
        <v>68</v>
      </c>
      <c r="S32" s="31" t="s">
        <v>43</v>
      </c>
      <c r="T32" s="31" t="s">
        <v>44</v>
      </c>
      <c r="U32" s="31" t="s">
        <v>82</v>
      </c>
      <c r="V32" s="31" t="s">
        <v>45</v>
      </c>
      <c r="W32" s="31" t="s">
        <v>46</v>
      </c>
      <c r="X32" s="31" t="s">
        <v>81</v>
      </c>
      <c r="Y32" s="31" t="s">
        <v>81</v>
      </c>
    </row>
    <row r="33" spans="1:25" ht="15.6">
      <c r="A33" s="32" t="s">
        <v>47</v>
      </c>
      <c r="B33" s="33">
        <v>6.8633274115312299E-3</v>
      </c>
      <c r="C33" s="33">
        <v>2.1467188799564288E-4</v>
      </c>
      <c r="D33">
        <f>0.007/2</f>
        <v>3.5000000000000001E-3</v>
      </c>
      <c r="E33">
        <v>1.9E-3</v>
      </c>
      <c r="F33">
        <f>0.01/2</f>
        <v>5.0000000000000001E-3</v>
      </c>
      <c r="G33">
        <v>5.0000000000000001E-4</v>
      </c>
      <c r="H33" s="13">
        <f>$J$5</f>
        <v>1.4433756729740645E-3</v>
      </c>
      <c r="I33" s="33">
        <f>0.01/2/SQRT(3)</f>
        <v>2.886751345948129E-3</v>
      </c>
      <c r="K33" s="50">
        <f>SQRT(B33^2+C33^2+D33^2+E33^2+F33^2+G33^2+H33^2+I33^2+J33^2)</f>
        <v>9.9336807802565437E-3</v>
      </c>
      <c r="L33" s="54">
        <f t="shared" ref="L33:L50" si="8">SQRT(K33^2+K63^2)</f>
        <v>1.3974000656746198E-2</v>
      </c>
      <c r="N33" s="32" t="s">
        <v>47</v>
      </c>
      <c r="O33" s="33">
        <v>2.6177531547009452E-2</v>
      </c>
      <c r="P33" s="33">
        <v>3.6686003487803313E-4</v>
      </c>
      <c r="Q33">
        <f>0.007/2</f>
        <v>3.5000000000000001E-3</v>
      </c>
      <c r="R33">
        <v>1.9E-3</v>
      </c>
      <c r="S33">
        <f>0.01/2</f>
        <v>5.0000000000000001E-3</v>
      </c>
      <c r="T33">
        <v>5.0000000000000001E-4</v>
      </c>
      <c r="U33" s="13">
        <f>$J$5</f>
        <v>1.4433756729740645E-3</v>
      </c>
      <c r="V33" s="33">
        <f>0.01/2/SQRT(3)</f>
        <v>2.886751345948129E-3</v>
      </c>
      <c r="X33" s="51">
        <f>SQRT(O33^2+P33^2+Q33^2+R33^2+S33^2+T33^2+U33^2+V33^2+W33^2)</f>
        <v>2.7146351704170717E-2</v>
      </c>
      <c r="Y33" s="56">
        <f t="shared" ref="Y33:Y50" si="9">SQRT(X33^2+X63^2)</f>
        <v>3.8363595873689052E-2</v>
      </c>
    </row>
    <row r="34" spans="1:25" s="40" customFormat="1" ht="15.6">
      <c r="A34" s="32" t="s">
        <v>48</v>
      </c>
      <c r="B34" s="39">
        <v>1.7999999999999999E-2</v>
      </c>
      <c r="C34" s="39">
        <v>1.25E-3</v>
      </c>
      <c r="D34" s="40">
        <f t="shared" ref="D34:D50" si="10">0.007/2</f>
        <v>3.5000000000000001E-3</v>
      </c>
      <c r="E34" s="40">
        <v>1.9E-3</v>
      </c>
      <c r="F34" s="40">
        <f t="shared" ref="F34:F50" si="11">0.01/2</f>
        <v>5.0000000000000001E-3</v>
      </c>
      <c r="G34" s="39">
        <v>5.0000000000000001E-4</v>
      </c>
      <c r="H34" s="13">
        <f t="shared" ref="H34:H50" si="12">$J$5</f>
        <v>1.4433756729740645E-3</v>
      </c>
      <c r="I34" s="39">
        <f t="shared" ref="I34:I50" si="13">0.01/2/SQRT(3)</f>
        <v>2.886751345948129E-3</v>
      </c>
      <c r="K34" s="50">
        <f t="shared" ref="K34:K50" si="14">SQRT(B34^2+C34^2+D34^2+E34^2+F34^2+G34^2+H34^2+I34^2+J34^2)</f>
        <v>1.941878386168059E-2</v>
      </c>
      <c r="L34" s="54">
        <f t="shared" si="8"/>
        <v>2.8651745147547293E-2</v>
      </c>
      <c r="N34" s="32" t="s">
        <v>48</v>
      </c>
      <c r="O34" s="39">
        <v>2.5000000000000001E-2</v>
      </c>
      <c r="P34" s="39">
        <v>1E-3</v>
      </c>
      <c r="Q34" s="40">
        <f t="shared" ref="Q34:Q50" si="15">0.007/2</f>
        <v>3.5000000000000001E-3</v>
      </c>
      <c r="R34" s="40">
        <v>1.9E-3</v>
      </c>
      <c r="S34" s="40">
        <f t="shared" ref="S34:S50" si="16">0.01/2</f>
        <v>5.0000000000000001E-3</v>
      </c>
      <c r="T34" s="39">
        <v>5.0000000000000001E-4</v>
      </c>
      <c r="U34" s="13">
        <f t="shared" ref="U34:U50" si="17">$J$5</f>
        <v>1.4433756729740645E-3</v>
      </c>
      <c r="V34" s="39">
        <f t="shared" ref="V34:V50" si="18">0.01/2/SQRT(3)</f>
        <v>2.886751345948129E-3</v>
      </c>
      <c r="X34" s="51">
        <f t="shared" ref="X34:X50" si="19">SQRT(O34^2+P34^2+Q34^2+R34^2+S34^2+T34^2+U34^2+V34^2+W34^2)</f>
        <v>2.602934241710049E-2</v>
      </c>
      <c r="Y34" s="56">
        <f t="shared" si="9"/>
        <v>3.8449447330228294E-2</v>
      </c>
    </row>
    <row r="35" spans="1:25" s="40" customFormat="1" ht="15.6">
      <c r="A35" s="32" t="s">
        <v>49</v>
      </c>
      <c r="B35" s="39">
        <v>7.0000000000000001E-3</v>
      </c>
      <c r="C35" s="39">
        <v>1E-3</v>
      </c>
      <c r="D35" s="40">
        <f t="shared" si="10"/>
        <v>3.5000000000000001E-3</v>
      </c>
      <c r="E35" s="40">
        <v>1.9E-3</v>
      </c>
      <c r="F35" s="40">
        <f t="shared" si="11"/>
        <v>5.0000000000000001E-3</v>
      </c>
      <c r="G35" s="39">
        <v>5.0000000000000001E-4</v>
      </c>
      <c r="H35" s="13">
        <f t="shared" si="12"/>
        <v>1.4433756729740645E-3</v>
      </c>
      <c r="I35" s="39">
        <f t="shared" si="13"/>
        <v>2.886751345948129E-3</v>
      </c>
      <c r="K35" s="50">
        <f t="shared" si="14"/>
        <v>1.0076044197335911E-2</v>
      </c>
      <c r="L35" s="54">
        <f t="shared" si="8"/>
        <v>1.6533602148352308E-2</v>
      </c>
      <c r="N35" s="32" t="s">
        <v>49</v>
      </c>
      <c r="O35" s="39">
        <v>2.9000000000000001E-2</v>
      </c>
      <c r="P35" s="39">
        <v>1E-3</v>
      </c>
      <c r="Q35" s="40">
        <f t="shared" si="15"/>
        <v>3.5000000000000001E-3</v>
      </c>
      <c r="R35" s="40">
        <v>1.9E-3</v>
      </c>
      <c r="S35" s="40">
        <f t="shared" si="16"/>
        <v>5.0000000000000001E-3</v>
      </c>
      <c r="T35" s="39">
        <v>5.0000000000000001E-4</v>
      </c>
      <c r="U35" s="13">
        <f t="shared" si="17"/>
        <v>1.4433756729740645E-3</v>
      </c>
      <c r="V35" s="39">
        <f t="shared" si="18"/>
        <v>2.886751345948129E-3</v>
      </c>
      <c r="X35" s="51">
        <f t="shared" si="19"/>
        <v>2.9891916410070912E-2</v>
      </c>
      <c r="Y35" s="56">
        <f t="shared" si="9"/>
        <v>3.7820100475805189E-2</v>
      </c>
    </row>
    <row r="36" spans="1:25" ht="15.6">
      <c r="A36" s="32" t="s">
        <v>50</v>
      </c>
      <c r="B36" s="33">
        <v>5.8999999999999999E-3</v>
      </c>
      <c r="C36" s="33">
        <v>8.0999999999999996E-4</v>
      </c>
      <c r="D36">
        <f t="shared" si="10"/>
        <v>3.5000000000000001E-3</v>
      </c>
      <c r="E36">
        <v>1.9E-3</v>
      </c>
      <c r="F36">
        <f t="shared" si="11"/>
        <v>5.0000000000000001E-3</v>
      </c>
      <c r="G36">
        <v>5.0000000000000001E-4</v>
      </c>
      <c r="H36" s="13">
        <f t="shared" si="12"/>
        <v>1.4433756729740645E-3</v>
      </c>
      <c r="I36" s="33">
        <f t="shared" si="13"/>
        <v>2.886751345948129E-3</v>
      </c>
      <c r="J36">
        <v>2.3E-3</v>
      </c>
      <c r="K36" s="50">
        <f t="shared" si="14"/>
        <v>9.6063919692393716E-3</v>
      </c>
      <c r="L36" s="54">
        <f t="shared" si="8"/>
        <v>0.18004792195412864</v>
      </c>
      <c r="N36" s="32" t="s">
        <v>50</v>
      </c>
      <c r="O36" s="33">
        <v>2.2499999999999999E-2</v>
      </c>
      <c r="P36" s="33">
        <v>9.7999999999999997E-4</v>
      </c>
      <c r="Q36">
        <f t="shared" si="15"/>
        <v>3.5000000000000001E-3</v>
      </c>
      <c r="R36">
        <v>1.9E-3</v>
      </c>
      <c r="S36">
        <f t="shared" si="16"/>
        <v>5.0000000000000001E-3</v>
      </c>
      <c r="T36">
        <v>5.0000000000000001E-4</v>
      </c>
      <c r="U36" s="13">
        <f t="shared" si="17"/>
        <v>1.4433756729740645E-3</v>
      </c>
      <c r="V36" s="33">
        <f t="shared" si="18"/>
        <v>2.886751345948129E-3</v>
      </c>
      <c r="W36">
        <v>2.3E-3</v>
      </c>
      <c r="X36" s="51">
        <f t="shared" si="19"/>
        <v>2.3749254023372326E-2</v>
      </c>
      <c r="Y36" s="56">
        <f t="shared" si="9"/>
        <v>0.18288268835513108</v>
      </c>
    </row>
    <row r="37" spans="1:25" ht="15.6">
      <c r="A37" s="32" t="s">
        <v>51</v>
      </c>
      <c r="B37" s="33">
        <v>7.4999999999999997E-3</v>
      </c>
      <c r="C37" s="33">
        <v>1.1800000000000001E-3</v>
      </c>
      <c r="D37">
        <f t="shared" si="10"/>
        <v>3.5000000000000001E-3</v>
      </c>
      <c r="E37">
        <v>1.9E-3</v>
      </c>
      <c r="F37">
        <f t="shared" si="11"/>
        <v>5.0000000000000001E-3</v>
      </c>
      <c r="G37">
        <v>5.0000000000000001E-4</v>
      </c>
      <c r="H37" s="13">
        <f t="shared" si="12"/>
        <v>1.4433756729740645E-3</v>
      </c>
      <c r="I37" s="33">
        <f t="shared" si="13"/>
        <v>2.886751345948129E-3</v>
      </c>
      <c r="J37">
        <v>2.3E-3</v>
      </c>
      <c r="K37" s="50">
        <f t="shared" si="14"/>
        <v>1.0698554419484283E-2</v>
      </c>
      <c r="L37" s="54">
        <f t="shared" si="8"/>
        <v>0.1844114543622494</v>
      </c>
      <c r="N37" s="32" t="s">
        <v>51</v>
      </c>
      <c r="O37" s="33">
        <v>1.9199999999999998E-2</v>
      </c>
      <c r="P37" s="33">
        <v>1.09E-3</v>
      </c>
      <c r="Q37">
        <f t="shared" si="15"/>
        <v>3.5000000000000001E-3</v>
      </c>
      <c r="R37">
        <v>1.9E-3</v>
      </c>
      <c r="S37">
        <f t="shared" si="16"/>
        <v>5.0000000000000001E-3</v>
      </c>
      <c r="T37">
        <v>5.0000000000000001E-4</v>
      </c>
      <c r="U37" s="13">
        <f t="shared" si="17"/>
        <v>1.4433756729740645E-3</v>
      </c>
      <c r="V37" s="33">
        <f t="shared" si="18"/>
        <v>2.886751345948129E-3</v>
      </c>
      <c r="W37">
        <v>2.3E-3</v>
      </c>
      <c r="X37" s="51">
        <f t="shared" si="19"/>
        <v>2.0655381058374753E-2</v>
      </c>
      <c r="Y37" s="56">
        <f t="shared" si="9"/>
        <v>0.18451899712495726</v>
      </c>
    </row>
    <row r="38" spans="1:25" ht="15.6">
      <c r="A38" s="32" t="s">
        <v>52</v>
      </c>
      <c r="B38" s="33">
        <v>8.2078268413119174E-3</v>
      </c>
      <c r="C38" s="33">
        <v>3.7505248339650947E-4</v>
      </c>
      <c r="D38">
        <f t="shared" si="10"/>
        <v>3.5000000000000001E-3</v>
      </c>
      <c r="E38">
        <v>1.9E-3</v>
      </c>
      <c r="F38">
        <f t="shared" si="11"/>
        <v>5.0000000000000001E-3</v>
      </c>
      <c r="G38">
        <v>5.0000000000000001E-4</v>
      </c>
      <c r="H38" s="13">
        <f t="shared" si="12"/>
        <v>1.4433756729740645E-3</v>
      </c>
      <c r="I38" s="33">
        <f t="shared" si="13"/>
        <v>2.886751345948129E-3</v>
      </c>
      <c r="K38" s="50">
        <f t="shared" si="14"/>
        <v>1.0910350704213359E-2</v>
      </c>
      <c r="L38" s="54">
        <f t="shared" si="8"/>
        <v>2.6419951641510987E-2</v>
      </c>
      <c r="N38" s="32" t="s">
        <v>52</v>
      </c>
      <c r="O38" s="33">
        <v>2.4300747231265483E-2</v>
      </c>
      <c r="P38" s="33">
        <v>4.8810495312198628E-4</v>
      </c>
      <c r="Q38">
        <f t="shared" si="15"/>
        <v>3.5000000000000001E-3</v>
      </c>
      <c r="R38">
        <v>1.9E-3</v>
      </c>
      <c r="S38">
        <f t="shared" si="16"/>
        <v>5.0000000000000001E-3</v>
      </c>
      <c r="T38">
        <v>5.0000000000000001E-4</v>
      </c>
      <c r="U38" s="13">
        <f t="shared" si="17"/>
        <v>1.4433756729740645E-3</v>
      </c>
      <c r="V38" s="33">
        <f t="shared" si="18"/>
        <v>2.886751345948129E-3</v>
      </c>
      <c r="X38" s="51">
        <f t="shared" si="19"/>
        <v>2.5343465215115827E-2</v>
      </c>
      <c r="Y38" s="56">
        <f t="shared" si="9"/>
        <v>3.8486757543015726E-2</v>
      </c>
    </row>
    <row r="39" spans="1:25" ht="15.6">
      <c r="A39" s="32" t="s">
        <v>53</v>
      </c>
      <c r="B39" s="33">
        <v>5.5011960510285155E-3</v>
      </c>
      <c r="C39" s="33">
        <v>3.9584988237627533E-4</v>
      </c>
      <c r="D39">
        <f t="shared" si="10"/>
        <v>3.5000000000000001E-3</v>
      </c>
      <c r="E39">
        <v>1.9E-3</v>
      </c>
      <c r="F39">
        <f t="shared" si="11"/>
        <v>5.0000000000000001E-3</v>
      </c>
      <c r="G39">
        <v>5.0000000000000001E-4</v>
      </c>
      <c r="H39" s="13">
        <f t="shared" si="12"/>
        <v>1.4433756729740645E-3</v>
      </c>
      <c r="I39" s="33">
        <f t="shared" si="13"/>
        <v>2.886751345948129E-3</v>
      </c>
      <c r="K39" s="50">
        <f t="shared" si="14"/>
        <v>9.0524318162522339E-3</v>
      </c>
      <c r="L39" s="54">
        <f t="shared" si="8"/>
        <v>2.4686915561942861E-2</v>
      </c>
      <c r="N39" s="32" t="s">
        <v>53</v>
      </c>
      <c r="O39" s="33">
        <v>1.4244112368748054E-2</v>
      </c>
      <c r="P39" s="33">
        <v>1.9805223426677833E-4</v>
      </c>
      <c r="Q39">
        <f t="shared" si="15"/>
        <v>3.5000000000000001E-3</v>
      </c>
      <c r="R39">
        <v>1.9E-3</v>
      </c>
      <c r="S39">
        <f t="shared" si="16"/>
        <v>5.0000000000000001E-3</v>
      </c>
      <c r="T39">
        <v>5.0000000000000001E-4</v>
      </c>
      <c r="U39" s="13">
        <f t="shared" si="17"/>
        <v>1.4433756729740645E-3</v>
      </c>
      <c r="V39" s="33">
        <f t="shared" si="18"/>
        <v>2.886751345948129E-3</v>
      </c>
      <c r="X39" s="51">
        <f t="shared" si="19"/>
        <v>1.5951822106821719E-2</v>
      </c>
      <c r="Y39" s="56">
        <f t="shared" si="9"/>
        <v>3.1903066095773806E-2</v>
      </c>
    </row>
    <row r="40" spans="1:25" ht="15.6">
      <c r="A40" s="32" t="s">
        <v>54</v>
      </c>
      <c r="B40" s="33">
        <v>6.7082039324989533E-3</v>
      </c>
      <c r="C40" s="33">
        <v>3.3916922030055032E-4</v>
      </c>
      <c r="D40">
        <f t="shared" si="10"/>
        <v>3.5000000000000001E-3</v>
      </c>
      <c r="E40">
        <v>1.9E-3</v>
      </c>
      <c r="F40">
        <f t="shared" si="11"/>
        <v>5.0000000000000001E-3</v>
      </c>
      <c r="G40">
        <v>5.0000000000000001E-4</v>
      </c>
      <c r="H40" s="13">
        <f t="shared" si="12"/>
        <v>1.4433756729740645E-3</v>
      </c>
      <c r="I40" s="33">
        <f t="shared" si="13"/>
        <v>2.886751345948129E-3</v>
      </c>
      <c r="K40" s="50">
        <f t="shared" si="14"/>
        <v>9.8306511700222785E-3</v>
      </c>
      <c r="L40" s="54">
        <f t="shared" si="8"/>
        <v>2.3121174710003731E-2</v>
      </c>
      <c r="N40" s="32" t="s">
        <v>54</v>
      </c>
      <c r="O40" s="33">
        <v>1.332784974957889E-2</v>
      </c>
      <c r="P40" s="33">
        <v>3.1265667221152339E-4</v>
      </c>
      <c r="Q40">
        <f t="shared" si="15"/>
        <v>3.5000000000000001E-3</v>
      </c>
      <c r="R40">
        <v>1.9E-3</v>
      </c>
      <c r="S40">
        <f t="shared" si="16"/>
        <v>5.0000000000000001E-3</v>
      </c>
      <c r="T40">
        <v>5.0000000000000001E-4</v>
      </c>
      <c r="U40" s="13">
        <f t="shared" si="17"/>
        <v>1.4433756729740645E-3</v>
      </c>
      <c r="V40" s="33">
        <f t="shared" si="18"/>
        <v>2.886751345948129E-3</v>
      </c>
      <c r="X40" s="51">
        <f t="shared" si="19"/>
        <v>1.5141202059568953E-2</v>
      </c>
      <c r="Y40" s="56">
        <f t="shared" si="9"/>
        <v>3.27324539817649E-2</v>
      </c>
    </row>
    <row r="41" spans="1:25" ht="15.6">
      <c r="A41" s="32" t="s">
        <v>55</v>
      </c>
      <c r="B41" s="33">
        <v>6.7082039324980348E-3</v>
      </c>
      <c r="C41" s="33">
        <v>4.6223689074301037E-4</v>
      </c>
      <c r="D41">
        <f t="shared" si="10"/>
        <v>3.5000000000000001E-3</v>
      </c>
      <c r="E41">
        <v>1.9E-3</v>
      </c>
      <c r="F41">
        <f t="shared" si="11"/>
        <v>5.0000000000000001E-3</v>
      </c>
      <c r="G41">
        <v>5.0000000000000001E-4</v>
      </c>
      <c r="H41" s="13">
        <f t="shared" si="12"/>
        <v>1.4433756729740645E-3</v>
      </c>
      <c r="I41" s="33">
        <f t="shared" si="13"/>
        <v>2.886751345948129E-3</v>
      </c>
      <c r="K41" s="50">
        <f t="shared" si="14"/>
        <v>9.8356662006095219E-3</v>
      </c>
      <c r="L41" s="54">
        <f t="shared" si="8"/>
        <v>2.2844162672471205E-2</v>
      </c>
      <c r="N41" s="32" t="s">
        <v>55</v>
      </c>
      <c r="O41" s="33">
        <v>1.2139539573337113E-2</v>
      </c>
      <c r="P41" s="33">
        <v>1.9191772187963788E-4</v>
      </c>
      <c r="Q41">
        <f t="shared" si="15"/>
        <v>3.5000000000000001E-3</v>
      </c>
      <c r="R41">
        <v>1.9E-3</v>
      </c>
      <c r="S41">
        <f t="shared" si="16"/>
        <v>5.0000000000000001E-3</v>
      </c>
      <c r="T41">
        <v>5.0000000000000001E-4</v>
      </c>
      <c r="U41" s="13">
        <f t="shared" si="17"/>
        <v>1.4433756729740645E-3</v>
      </c>
      <c r="V41" s="33">
        <f t="shared" si="18"/>
        <v>2.886751345948129E-3</v>
      </c>
      <c r="X41" s="51">
        <f t="shared" si="19"/>
        <v>1.4104322746280871E-2</v>
      </c>
      <c r="Y41" s="56">
        <f t="shared" si="9"/>
        <v>3.0987348705243875E-2</v>
      </c>
    </row>
    <row r="42" spans="1:25" ht="15.6">
      <c r="A42" s="32" t="s">
        <v>56</v>
      </c>
      <c r="B42" s="33">
        <v>6.7082039324980348E-3</v>
      </c>
      <c r="C42" s="33">
        <v>1.314586925450963E-3</v>
      </c>
      <c r="D42">
        <f t="shared" si="10"/>
        <v>3.5000000000000001E-3</v>
      </c>
      <c r="E42">
        <v>1.9E-3</v>
      </c>
      <c r="F42">
        <f t="shared" si="11"/>
        <v>5.0000000000000001E-3</v>
      </c>
      <c r="G42">
        <v>5.0000000000000001E-4</v>
      </c>
      <c r="H42" s="13">
        <f t="shared" si="12"/>
        <v>1.4433756729740645E-3</v>
      </c>
      <c r="I42" s="33">
        <f t="shared" si="13"/>
        <v>2.886751345948129E-3</v>
      </c>
      <c r="K42" s="50">
        <f t="shared" si="14"/>
        <v>9.9123562007837167E-3</v>
      </c>
      <c r="L42" s="54">
        <f t="shared" si="8"/>
        <v>2.1992887171832676E-2</v>
      </c>
      <c r="N42" s="32" t="s">
        <v>56</v>
      </c>
      <c r="O42" s="33">
        <v>1.6189665319514251E-2</v>
      </c>
      <c r="P42" s="33">
        <v>1.2109085740813778E-3</v>
      </c>
      <c r="Q42">
        <f t="shared" si="15"/>
        <v>3.5000000000000001E-3</v>
      </c>
      <c r="R42">
        <v>1.9E-3</v>
      </c>
      <c r="S42">
        <f t="shared" si="16"/>
        <v>5.0000000000000001E-3</v>
      </c>
      <c r="T42">
        <v>5.0000000000000001E-4</v>
      </c>
      <c r="U42" s="13">
        <f t="shared" si="17"/>
        <v>1.4433756729740645E-3</v>
      </c>
      <c r="V42" s="33">
        <f t="shared" si="18"/>
        <v>2.886751345948129E-3</v>
      </c>
      <c r="X42" s="51">
        <f t="shared" si="19"/>
        <v>1.7751006433420414E-2</v>
      </c>
      <c r="Y42" s="56">
        <f t="shared" si="9"/>
        <v>2.8085658160555631E-2</v>
      </c>
    </row>
    <row r="43" spans="1:25" ht="15.6">
      <c r="A43" s="32" t="s">
        <v>57</v>
      </c>
      <c r="B43" s="33">
        <v>8.2557794748182051E-3</v>
      </c>
      <c r="C43" s="33">
        <v>0</v>
      </c>
      <c r="D43">
        <f t="shared" si="10"/>
        <v>3.5000000000000001E-3</v>
      </c>
      <c r="E43">
        <v>1.9E-3</v>
      </c>
      <c r="F43">
        <f t="shared" si="11"/>
        <v>5.0000000000000001E-3</v>
      </c>
      <c r="G43">
        <v>5.0000000000000001E-4</v>
      </c>
      <c r="H43" s="13">
        <f t="shared" si="12"/>
        <v>1.4433756729740645E-3</v>
      </c>
      <c r="I43" s="33">
        <f t="shared" si="13"/>
        <v>2.886751345948129E-3</v>
      </c>
      <c r="K43" s="50">
        <f t="shared" si="14"/>
        <v>1.0940043939742483E-2</v>
      </c>
      <c r="L43" s="54">
        <f t="shared" si="8"/>
        <v>2.3591892005963112E-2</v>
      </c>
      <c r="N43" s="32" t="s">
        <v>57</v>
      </c>
      <c r="O43" s="33">
        <v>1.3337718577105806E-2</v>
      </c>
      <c r="P43" s="33">
        <v>0</v>
      </c>
      <c r="Q43">
        <f t="shared" si="15"/>
        <v>3.5000000000000001E-3</v>
      </c>
      <c r="R43">
        <v>1.9E-3</v>
      </c>
      <c r="S43">
        <f t="shared" si="16"/>
        <v>5.0000000000000001E-3</v>
      </c>
      <c r="T43">
        <v>5.0000000000000001E-4</v>
      </c>
      <c r="U43" s="13">
        <f t="shared" si="17"/>
        <v>1.4433756729740645E-3</v>
      </c>
      <c r="V43" s="33">
        <f t="shared" si="18"/>
        <v>2.886751345948129E-3</v>
      </c>
      <c r="X43" s="51">
        <f t="shared" si="19"/>
        <v>1.5146663114651359E-2</v>
      </c>
      <c r="Y43" s="56">
        <f t="shared" si="9"/>
        <v>2.6592658266600195E-2</v>
      </c>
    </row>
    <row r="44" spans="1:25" ht="15.6">
      <c r="A44" s="32" t="s">
        <v>58</v>
      </c>
      <c r="B44" s="43">
        <v>8.9999999999999993E-3</v>
      </c>
      <c r="C44" s="43">
        <v>2.9999999999999997E-4</v>
      </c>
      <c r="D44">
        <f t="shared" si="10"/>
        <v>3.5000000000000001E-3</v>
      </c>
      <c r="E44">
        <v>1.9E-3</v>
      </c>
      <c r="F44">
        <f t="shared" si="11"/>
        <v>5.0000000000000001E-3</v>
      </c>
      <c r="G44">
        <v>5.0000000000000001E-4</v>
      </c>
      <c r="H44" s="13">
        <f t="shared" si="12"/>
        <v>1.4433756729740645E-3</v>
      </c>
      <c r="I44" s="33">
        <f t="shared" si="13"/>
        <v>2.886751345948129E-3</v>
      </c>
      <c r="J44" s="13">
        <v>1.2E-2</v>
      </c>
      <c r="K44" s="50">
        <f t="shared" si="14"/>
        <v>1.6631796856222923E-2</v>
      </c>
      <c r="L44" s="54">
        <f t="shared" si="8"/>
        <v>3.034089649301747E-2</v>
      </c>
      <c r="N44" s="32" t="s">
        <v>58</v>
      </c>
      <c r="O44" s="43">
        <v>4.2999999999999997E-2</v>
      </c>
      <c r="P44" s="43">
        <v>5.0000000000000001E-4</v>
      </c>
      <c r="Q44">
        <f t="shared" si="15"/>
        <v>3.5000000000000001E-3</v>
      </c>
      <c r="R44">
        <v>1.9E-3</v>
      </c>
      <c r="S44">
        <f t="shared" si="16"/>
        <v>5.0000000000000001E-3</v>
      </c>
      <c r="T44">
        <v>5.0000000000000001E-4</v>
      </c>
      <c r="U44" s="13">
        <f t="shared" si="17"/>
        <v>1.4433756729740645E-3</v>
      </c>
      <c r="V44" s="33">
        <f t="shared" si="18"/>
        <v>2.886751345948129E-3</v>
      </c>
      <c r="W44" s="13">
        <v>1.2E-2</v>
      </c>
      <c r="X44" s="51">
        <f t="shared" si="19"/>
        <v>4.5219206833674856E-2</v>
      </c>
      <c r="Y44" s="56">
        <f t="shared" si="9"/>
        <v>6.4030305324900644E-2</v>
      </c>
    </row>
    <row r="45" spans="1:25" ht="15.6">
      <c r="A45" s="32" t="s">
        <v>59</v>
      </c>
      <c r="B45" s="43">
        <v>6.0000000000000001E-3</v>
      </c>
      <c r="C45" s="43">
        <v>2.9999999999999997E-4</v>
      </c>
      <c r="D45">
        <f t="shared" si="10"/>
        <v>3.5000000000000001E-3</v>
      </c>
      <c r="E45">
        <v>1.9E-3</v>
      </c>
      <c r="F45">
        <f t="shared" si="11"/>
        <v>5.0000000000000001E-3</v>
      </c>
      <c r="G45">
        <v>5.0000000000000001E-4</v>
      </c>
      <c r="H45" s="13">
        <f t="shared" si="12"/>
        <v>1.4433756729740645E-3</v>
      </c>
      <c r="I45" s="33">
        <f t="shared" si="13"/>
        <v>2.886751345948129E-3</v>
      </c>
      <c r="J45" s="13">
        <v>1.2E-2</v>
      </c>
      <c r="K45" s="50">
        <f t="shared" si="14"/>
        <v>1.5218957476340706E-2</v>
      </c>
      <c r="L45" s="54">
        <f t="shared" si="8"/>
        <v>2.9629039808944196E-2</v>
      </c>
      <c r="N45" s="32" t="s">
        <v>59</v>
      </c>
      <c r="O45" s="43">
        <v>2.4E-2</v>
      </c>
      <c r="P45" s="43">
        <v>4.0000000000000002E-4</v>
      </c>
      <c r="Q45">
        <f t="shared" si="15"/>
        <v>3.5000000000000001E-3</v>
      </c>
      <c r="R45">
        <v>1.9E-3</v>
      </c>
      <c r="S45">
        <f t="shared" si="16"/>
        <v>5.0000000000000001E-3</v>
      </c>
      <c r="T45">
        <v>5.0000000000000001E-4</v>
      </c>
      <c r="U45" s="13">
        <f t="shared" si="17"/>
        <v>1.4433756729740645E-3</v>
      </c>
      <c r="V45" s="33">
        <f t="shared" si="18"/>
        <v>2.886751345948129E-3</v>
      </c>
      <c r="W45" s="13">
        <v>1.2E-2</v>
      </c>
      <c r="X45" s="51">
        <f t="shared" si="19"/>
        <v>2.777924884993593E-2</v>
      </c>
      <c r="Y45" s="56">
        <f t="shared" si="9"/>
        <v>3.9030628998262373E-2</v>
      </c>
    </row>
    <row r="46" spans="1:25" ht="15.6">
      <c r="A46" s="32" t="s">
        <v>60</v>
      </c>
      <c r="B46" s="4">
        <v>3.3000000000000002E-2</v>
      </c>
      <c r="C46" s="4">
        <v>1.4E-2</v>
      </c>
      <c r="D46">
        <f t="shared" si="10"/>
        <v>3.5000000000000001E-3</v>
      </c>
      <c r="E46">
        <v>1.9E-3</v>
      </c>
      <c r="F46">
        <f t="shared" si="11"/>
        <v>5.0000000000000001E-3</v>
      </c>
      <c r="G46">
        <v>5.0000000000000001E-4</v>
      </c>
      <c r="H46" s="13">
        <f t="shared" si="12"/>
        <v>1.4433756729740645E-3</v>
      </c>
      <c r="I46" s="33">
        <f t="shared" si="13"/>
        <v>2.886751345948129E-3</v>
      </c>
      <c r="J46">
        <v>0.06</v>
      </c>
      <c r="K46" s="50">
        <f t="shared" si="14"/>
        <v>7.0260420342228708E-2</v>
      </c>
      <c r="L46" s="54">
        <f t="shared" si="8"/>
        <v>7.0319698520400375E-2</v>
      </c>
      <c r="N46" s="32" t="s">
        <v>60</v>
      </c>
      <c r="O46" s="33">
        <v>3.5999999999999997E-2</v>
      </c>
      <c r="P46" s="33">
        <v>1.2999999999999999E-2</v>
      </c>
      <c r="Q46">
        <f t="shared" si="15"/>
        <v>3.5000000000000001E-3</v>
      </c>
      <c r="R46">
        <v>1.9E-3</v>
      </c>
      <c r="S46">
        <f t="shared" si="16"/>
        <v>5.0000000000000001E-3</v>
      </c>
      <c r="T46">
        <v>5.0000000000000001E-4</v>
      </c>
      <c r="U46" s="13">
        <f t="shared" si="17"/>
        <v>1.4433756729740645E-3</v>
      </c>
      <c r="V46" s="33">
        <f t="shared" si="18"/>
        <v>2.886751345948129E-3</v>
      </c>
      <c r="W46">
        <v>0.06</v>
      </c>
      <c r="X46" s="51">
        <f t="shared" si="19"/>
        <v>7.1529900507876193E-2</v>
      </c>
      <c r="Y46" s="56">
        <f t="shared" si="9"/>
        <v>7.158812750728992E-2</v>
      </c>
    </row>
    <row r="47" spans="1:25" ht="15.6">
      <c r="A47" s="32" t="s">
        <v>61</v>
      </c>
      <c r="B47" s="4">
        <v>2.9000000000000001E-2</v>
      </c>
      <c r="C47" s="4">
        <v>2.3E-2</v>
      </c>
      <c r="D47">
        <f t="shared" si="10"/>
        <v>3.5000000000000001E-3</v>
      </c>
      <c r="E47">
        <v>1.9E-3</v>
      </c>
      <c r="F47">
        <f t="shared" si="11"/>
        <v>5.0000000000000001E-3</v>
      </c>
      <c r="G47">
        <v>5.0000000000000001E-4</v>
      </c>
      <c r="H47" s="13">
        <f t="shared" si="12"/>
        <v>1.4433756729740645E-3</v>
      </c>
      <c r="I47" s="33">
        <f t="shared" si="13"/>
        <v>2.886751345948129E-3</v>
      </c>
      <c r="J47">
        <v>0.06</v>
      </c>
      <c r="K47" s="50">
        <f t="shared" si="14"/>
        <v>7.0862731154441583E-2</v>
      </c>
      <c r="L47" s="54">
        <f t="shared" si="8"/>
        <v>7.0921505906177698E-2</v>
      </c>
      <c r="N47" s="32" t="s">
        <v>61</v>
      </c>
      <c r="O47" s="33">
        <v>3.3000000000000002E-2</v>
      </c>
      <c r="P47" s="33">
        <v>1.6E-2</v>
      </c>
      <c r="Q47">
        <f t="shared" si="15"/>
        <v>3.5000000000000001E-3</v>
      </c>
      <c r="R47">
        <v>1.9E-3</v>
      </c>
      <c r="S47">
        <f t="shared" si="16"/>
        <v>5.0000000000000001E-3</v>
      </c>
      <c r="T47">
        <v>5.0000000000000001E-4</v>
      </c>
      <c r="U47" s="13">
        <f t="shared" si="17"/>
        <v>1.4433756729740645E-3</v>
      </c>
      <c r="V47" s="33">
        <f t="shared" si="18"/>
        <v>2.886751345948129E-3</v>
      </c>
      <c r="W47">
        <v>0.06</v>
      </c>
      <c r="X47" s="51">
        <f t="shared" si="19"/>
        <v>7.0686113676355605E-2</v>
      </c>
      <c r="Y47" s="56">
        <f t="shared" si="9"/>
        <v>7.074503516148678E-2</v>
      </c>
    </row>
    <row r="48" spans="1:25" ht="15.6">
      <c r="A48" s="32" t="s">
        <v>62</v>
      </c>
      <c r="B48" s="39">
        <v>1.4608937412219027E-2</v>
      </c>
      <c r="C48" s="39">
        <v>2.4218347308582839E-4</v>
      </c>
      <c r="D48">
        <f t="shared" si="10"/>
        <v>3.5000000000000001E-3</v>
      </c>
      <c r="E48">
        <v>1.9E-3</v>
      </c>
      <c r="F48">
        <f t="shared" si="11"/>
        <v>5.0000000000000001E-3</v>
      </c>
      <c r="G48">
        <v>5.0000000000000001E-4</v>
      </c>
      <c r="H48" s="13">
        <f t="shared" si="12"/>
        <v>1.4433756729740645E-3</v>
      </c>
      <c r="I48" s="33">
        <f t="shared" si="13"/>
        <v>2.886751345948129E-3</v>
      </c>
      <c r="K48" s="50">
        <f t="shared" si="14"/>
        <v>1.6279016303678649E-2</v>
      </c>
      <c r="L48" s="54">
        <f t="shared" si="8"/>
        <v>2.9822063897043248E-2</v>
      </c>
      <c r="N48" s="32" t="s">
        <v>62</v>
      </c>
      <c r="O48" s="39">
        <v>2.5438263746090359E-2</v>
      </c>
      <c r="P48" s="39">
        <v>2.2846107959668404E-4</v>
      </c>
      <c r="Q48">
        <f t="shared" si="15"/>
        <v>3.5000000000000001E-3</v>
      </c>
      <c r="R48">
        <v>1.9E-3</v>
      </c>
      <c r="S48">
        <f t="shared" si="16"/>
        <v>5.0000000000000001E-3</v>
      </c>
      <c r="T48">
        <v>5.0000000000000001E-4</v>
      </c>
      <c r="U48" s="13">
        <f t="shared" si="17"/>
        <v>1.4433756729740645E-3</v>
      </c>
      <c r="V48" s="33">
        <f t="shared" si="18"/>
        <v>2.886751345948129E-3</v>
      </c>
      <c r="X48" s="51">
        <f t="shared" si="19"/>
        <v>2.6432633685412661E-2</v>
      </c>
      <c r="Y48" s="56">
        <f t="shared" si="9"/>
        <v>4.5711383842160204E-2</v>
      </c>
    </row>
    <row r="49" spans="1:25" ht="15.6">
      <c r="A49" s="32" t="s">
        <v>63</v>
      </c>
      <c r="B49" s="39">
        <v>2.4251966809795661E-2</v>
      </c>
      <c r="C49" s="39">
        <v>2.7714131096995585E-4</v>
      </c>
      <c r="D49">
        <f t="shared" si="10"/>
        <v>3.5000000000000001E-3</v>
      </c>
      <c r="E49">
        <v>1.9E-3</v>
      </c>
      <c r="F49">
        <f t="shared" si="11"/>
        <v>5.0000000000000001E-3</v>
      </c>
      <c r="G49">
        <v>5.0000000000000001E-4</v>
      </c>
      <c r="H49" s="13">
        <f t="shared" si="12"/>
        <v>1.4433756729740645E-3</v>
      </c>
      <c r="I49" s="33">
        <f t="shared" si="13"/>
        <v>2.886751345948129E-3</v>
      </c>
      <c r="K49" s="50">
        <f t="shared" si="14"/>
        <v>2.529350446490844E-2</v>
      </c>
      <c r="L49" s="54">
        <f t="shared" si="8"/>
        <v>4.2955637658506809E-2</v>
      </c>
      <c r="N49" s="32" t="s">
        <v>63</v>
      </c>
      <c r="O49" s="39">
        <v>1.3416407873929287E-2</v>
      </c>
      <c r="P49" s="39">
        <v>4.7471891021059445E-4</v>
      </c>
      <c r="Q49">
        <f t="shared" si="15"/>
        <v>3.5000000000000001E-3</v>
      </c>
      <c r="R49">
        <v>1.9E-3</v>
      </c>
      <c r="S49">
        <f t="shared" si="16"/>
        <v>5.0000000000000001E-3</v>
      </c>
      <c r="T49">
        <v>5.0000000000000001E-4</v>
      </c>
      <c r="U49" s="13">
        <f t="shared" si="17"/>
        <v>1.4433756729740645E-3</v>
      </c>
      <c r="V49" s="33">
        <f t="shared" si="18"/>
        <v>2.886751345948129E-3</v>
      </c>
      <c r="X49" s="51">
        <f t="shared" si="19"/>
        <v>1.5223403855577437E-2</v>
      </c>
      <c r="Y49" s="56">
        <f t="shared" si="9"/>
        <v>3.2888625286101224E-2</v>
      </c>
    </row>
    <row r="50" spans="1:25" ht="15.6">
      <c r="A50" s="32" t="s">
        <v>64</v>
      </c>
      <c r="B50" s="33">
        <v>7.2547625011012504E-3</v>
      </c>
      <c r="C50" s="33">
        <v>3.077935056248289E-4</v>
      </c>
      <c r="D50">
        <f t="shared" si="10"/>
        <v>3.5000000000000001E-3</v>
      </c>
      <c r="E50">
        <v>1.9E-3</v>
      </c>
      <c r="F50">
        <f t="shared" si="11"/>
        <v>5.0000000000000001E-3</v>
      </c>
      <c r="G50">
        <v>5.0000000000000001E-4</v>
      </c>
      <c r="H50" s="13">
        <f t="shared" si="12"/>
        <v>1.4433756729740645E-3</v>
      </c>
      <c r="I50" s="33">
        <f t="shared" si="13"/>
        <v>2.886751345948129E-3</v>
      </c>
      <c r="K50" s="50">
        <f t="shared" si="14"/>
        <v>1.0210434978792841E-2</v>
      </c>
      <c r="L50" s="54">
        <f t="shared" si="8"/>
        <v>1.4367415619344329E-2</v>
      </c>
      <c r="N50" s="32" t="s">
        <v>64</v>
      </c>
      <c r="O50" s="33">
        <v>1.9159991209755541E-2</v>
      </c>
      <c r="P50" s="33">
        <v>7.5393703492537801E-4</v>
      </c>
      <c r="Q50">
        <f t="shared" si="15"/>
        <v>3.5000000000000001E-3</v>
      </c>
      <c r="R50">
        <v>1.9E-3</v>
      </c>
      <c r="S50">
        <f t="shared" si="16"/>
        <v>5.0000000000000001E-3</v>
      </c>
      <c r="T50">
        <v>5.0000000000000001E-4</v>
      </c>
      <c r="U50" s="13">
        <f t="shared" si="17"/>
        <v>1.4433756729740645E-3</v>
      </c>
      <c r="V50" s="33">
        <f t="shared" si="18"/>
        <v>2.886751345948129E-3</v>
      </c>
      <c r="X50" s="51">
        <f t="shared" si="19"/>
        <v>2.0474382796001649E-2</v>
      </c>
      <c r="Y50" s="56">
        <f t="shared" si="9"/>
        <v>2.8919152277013294E-2</v>
      </c>
    </row>
    <row r="51" spans="1:25">
      <c r="A51" s="32"/>
      <c r="I51" s="33"/>
      <c r="K51" s="4"/>
      <c r="L51" s="57" t="s">
        <v>77</v>
      </c>
      <c r="N51" s="32"/>
      <c r="V51" s="33"/>
      <c r="X51" s="4"/>
      <c r="Y51" s="57" t="s">
        <v>77</v>
      </c>
    </row>
    <row r="52" spans="1:25">
      <c r="A52" s="32"/>
      <c r="I52" s="33"/>
      <c r="K52" s="4"/>
      <c r="L52" s="4"/>
      <c r="N52" s="32"/>
      <c r="V52" s="33"/>
      <c r="X52" s="4"/>
      <c r="Y52" s="4"/>
    </row>
    <row r="53" spans="1:25">
      <c r="A53" s="32"/>
      <c r="I53" s="33"/>
      <c r="K53" s="4"/>
      <c r="L53" s="4"/>
      <c r="N53" s="32"/>
      <c r="V53" s="33"/>
      <c r="X53" s="4"/>
      <c r="Y53" s="4"/>
    </row>
    <row r="54" spans="1:25">
      <c r="A54" s="32"/>
      <c r="I54" s="33"/>
      <c r="K54" s="4"/>
      <c r="L54" s="4"/>
      <c r="N54" s="32"/>
      <c r="V54" s="33"/>
      <c r="X54" s="4"/>
      <c r="Y54" s="4"/>
    </row>
    <row r="55" spans="1:25">
      <c r="A55" s="32"/>
      <c r="I55" s="33"/>
      <c r="K55" s="4"/>
      <c r="L55" s="4"/>
      <c r="N55" s="32"/>
      <c r="V55" s="33"/>
      <c r="X55" s="4"/>
      <c r="Y55" s="4"/>
    </row>
    <row r="56" spans="1:25">
      <c r="A56" s="32"/>
      <c r="I56" s="33"/>
      <c r="K56" s="4"/>
      <c r="L56" s="4"/>
      <c r="N56" s="32"/>
      <c r="V56" s="33"/>
      <c r="X56" s="4"/>
      <c r="Y56" s="4"/>
    </row>
    <row r="57" spans="1:25">
      <c r="A57" s="32"/>
      <c r="I57" s="33"/>
      <c r="K57" s="4"/>
      <c r="L57" s="4"/>
      <c r="N57" s="32"/>
      <c r="V57" s="33"/>
      <c r="X57" s="4"/>
      <c r="Y57" s="4"/>
    </row>
    <row r="60" spans="1:25">
      <c r="A60" s="30" t="s">
        <v>70</v>
      </c>
      <c r="N60" s="30" t="s">
        <v>71</v>
      </c>
    </row>
    <row r="61" spans="1:25">
      <c r="A61" s="30"/>
      <c r="N61" s="30"/>
    </row>
    <row r="62" spans="1:25" ht="18">
      <c r="A62" s="30"/>
      <c r="B62" s="31" t="s">
        <v>42</v>
      </c>
      <c r="C62" s="31" t="s">
        <v>66</v>
      </c>
      <c r="D62" s="31" t="s">
        <v>67</v>
      </c>
      <c r="E62" s="31" t="s">
        <v>68</v>
      </c>
      <c r="F62" s="31" t="s">
        <v>43</v>
      </c>
      <c r="G62" s="31" t="s">
        <v>44</v>
      </c>
      <c r="H62" s="31" t="s">
        <v>82</v>
      </c>
      <c r="I62" s="31" t="s">
        <v>45</v>
      </c>
      <c r="J62" s="31" t="s">
        <v>46</v>
      </c>
      <c r="K62" s="31" t="s">
        <v>81</v>
      </c>
      <c r="L62" s="60"/>
      <c r="N62" s="30"/>
      <c r="O62" s="31" t="s">
        <v>42</v>
      </c>
      <c r="P62" s="31" t="s">
        <v>66</v>
      </c>
      <c r="Q62" s="31" t="s">
        <v>67</v>
      </c>
      <c r="R62" s="31" t="s">
        <v>68</v>
      </c>
      <c r="S62" s="31" t="s">
        <v>43</v>
      </c>
      <c r="T62" s="31" t="s">
        <v>44</v>
      </c>
      <c r="U62" s="31" t="s">
        <v>82</v>
      </c>
      <c r="V62" s="31" t="s">
        <v>45</v>
      </c>
      <c r="W62" s="31" t="s">
        <v>46</v>
      </c>
      <c r="X62" s="31" t="s">
        <v>81</v>
      </c>
      <c r="Y62" s="60"/>
    </row>
    <row r="63" spans="1:25" ht="15.6">
      <c r="A63" s="32" t="s">
        <v>47</v>
      </c>
      <c r="B63" s="33">
        <v>6.8633274115312299E-3</v>
      </c>
      <c r="C63" s="33">
        <v>2.1467188799564288E-4</v>
      </c>
      <c r="D63" s="33">
        <f>0.007/2</f>
        <v>3.5000000000000001E-3</v>
      </c>
      <c r="E63" s="33">
        <v>1.9E-3</v>
      </c>
      <c r="F63" s="33">
        <f>0.01/2</f>
        <v>5.0000000000000001E-3</v>
      </c>
      <c r="G63">
        <v>5.0000000000000001E-4</v>
      </c>
      <c r="I63" s="33">
        <f>0.01/2/SQRT(3)</f>
        <v>2.886751345948129E-3</v>
      </c>
      <c r="K63" s="48">
        <f>SQRT(B63^2+C63^2+D63^2+E63^2+F63^2+G63^2+H63^2+I63^2+J63^2)</f>
        <v>9.8282592818212181E-3</v>
      </c>
      <c r="L63" s="59"/>
      <c r="N63" s="32" t="s">
        <v>47</v>
      </c>
      <c r="O63" s="33">
        <v>2.6177531547009452E-2</v>
      </c>
      <c r="P63" s="33">
        <v>3.6686003487803313E-4</v>
      </c>
      <c r="Q63" s="33">
        <f>0.007/2</f>
        <v>3.5000000000000001E-3</v>
      </c>
      <c r="R63" s="33">
        <v>1.9E-3</v>
      </c>
      <c r="S63" s="33">
        <f>0.01/2</f>
        <v>5.0000000000000001E-3</v>
      </c>
      <c r="T63" s="33">
        <v>5.0000000000000001E-4</v>
      </c>
      <c r="U63" s="43"/>
      <c r="V63" s="33">
        <f>0.01/2/SQRT(3)</f>
        <v>2.886751345948129E-3</v>
      </c>
      <c r="X63" s="46">
        <f>SQRT(O63^2+P63^2+Q63^2+R63^2+S63^2+T63^2+U63^2+V63^2+W63^2)</f>
        <v>2.7107952292882601E-2</v>
      </c>
      <c r="Y63" s="59"/>
    </row>
    <row r="64" spans="1:25" s="40" customFormat="1" ht="15.6">
      <c r="A64" s="32" t="s">
        <v>48</v>
      </c>
      <c r="B64" s="39">
        <v>1.9E-2</v>
      </c>
      <c r="C64" s="39">
        <v>6.0000000000000001E-3</v>
      </c>
      <c r="D64" s="39">
        <v>2.5000000000000001E-3</v>
      </c>
      <c r="E64" s="39">
        <v>4.0000000000000001E-3</v>
      </c>
      <c r="F64" s="39">
        <v>4.0000000000000001E-3</v>
      </c>
      <c r="G64" s="39">
        <v>5.0000000000000001E-4</v>
      </c>
      <c r="H64" s="61"/>
      <c r="I64" s="39">
        <f t="shared" ref="I64:I80" si="20">0.01/2/SQRT(3)</f>
        <v>2.886751345948129E-3</v>
      </c>
      <c r="K64" s="48">
        <f t="shared" ref="K64:K80" si="21">SQRT(B64^2+C64^2+D64^2+E64^2+F64^2+G64^2+H64^2+I64^2+J64^2)</f>
        <v>2.1067352309517524E-2</v>
      </c>
      <c r="L64" s="63"/>
      <c r="N64" s="32" t="s">
        <v>48</v>
      </c>
      <c r="O64" s="39">
        <v>2.7E-2</v>
      </c>
      <c r="P64" s="39">
        <v>5.0000000000000001E-3</v>
      </c>
      <c r="Q64" s="39">
        <v>2.5000000000000001E-3</v>
      </c>
      <c r="R64" s="39">
        <v>4.0000000000000001E-3</v>
      </c>
      <c r="S64" s="39">
        <v>4.0000000000000001E-3</v>
      </c>
      <c r="T64" s="39">
        <v>5.0000000000000001E-4</v>
      </c>
      <c r="U64" s="61"/>
      <c r="V64" s="39">
        <f t="shared" ref="V64:V80" si="22">0.01/2/SQRT(3)</f>
        <v>2.886751345948129E-3</v>
      </c>
      <c r="X64" s="46">
        <f t="shared" ref="X64:X80" si="23">SQRT(O64^2+P64^2+Q64^2+R64^2+S64^2+T64^2+U64^2+V64^2+W64^2)</f>
        <v>2.8298998804433578E-2</v>
      </c>
      <c r="Y64" s="63"/>
    </row>
    <row r="65" spans="1:25" s="40" customFormat="1" ht="15.6">
      <c r="A65" s="32" t="s">
        <v>49</v>
      </c>
      <c r="B65" s="39">
        <v>0.01</v>
      </c>
      <c r="C65" s="39">
        <v>5.0000000000000001E-3</v>
      </c>
      <c r="D65" s="39">
        <v>2.5000000000000001E-3</v>
      </c>
      <c r="E65" s="39">
        <v>4.0000000000000001E-3</v>
      </c>
      <c r="F65" s="39">
        <v>4.0000000000000001E-3</v>
      </c>
      <c r="G65" s="39">
        <v>5.0000000000000001E-4</v>
      </c>
      <c r="H65" s="61"/>
      <c r="I65" s="39">
        <f t="shared" si="20"/>
        <v>2.886751345948129E-3</v>
      </c>
      <c r="K65" s="48">
        <f t="shared" si="21"/>
        <v>1.3108521401490457E-2</v>
      </c>
      <c r="L65" s="63"/>
      <c r="N65" s="32" t="s">
        <v>49</v>
      </c>
      <c r="O65" s="39">
        <v>2.1000000000000001E-2</v>
      </c>
      <c r="P65" s="39">
        <v>7.0000000000000001E-3</v>
      </c>
      <c r="Q65" s="39">
        <v>2.5000000000000001E-3</v>
      </c>
      <c r="R65" s="39">
        <v>4.0000000000000001E-3</v>
      </c>
      <c r="S65" s="39">
        <v>4.0000000000000001E-3</v>
      </c>
      <c r="T65" s="39">
        <v>5.0000000000000001E-4</v>
      </c>
      <c r="U65" s="61"/>
      <c r="V65" s="39">
        <f t="shared" si="22"/>
        <v>2.886751345948129E-3</v>
      </c>
      <c r="X65" s="46">
        <f t="shared" si="23"/>
        <v>2.3169664074676036E-2</v>
      </c>
      <c r="Y65" s="63"/>
    </row>
    <row r="66" spans="1:25" ht="15.6">
      <c r="A66" s="32" t="s">
        <v>50</v>
      </c>
      <c r="B66" s="33">
        <v>3.6200000000000003E-2</v>
      </c>
      <c r="C66" s="33">
        <v>5.7410000000000003E-2</v>
      </c>
      <c r="D66" s="33">
        <v>0.151</v>
      </c>
      <c r="E66" s="33">
        <v>7.0000000000000007E-2</v>
      </c>
      <c r="F66" s="33">
        <v>2E-3</v>
      </c>
      <c r="G66" s="33"/>
      <c r="H66" s="43"/>
      <c r="I66" s="33">
        <f t="shared" si="20"/>
        <v>2.886751345948129E-3</v>
      </c>
      <c r="J66">
        <v>2.3E-3</v>
      </c>
      <c r="K66" s="48">
        <f t="shared" si="21"/>
        <v>0.17979146651978042</v>
      </c>
      <c r="L66" s="59"/>
      <c r="N66" s="32" t="s">
        <v>50</v>
      </c>
      <c r="O66" s="33">
        <v>4.727E-2</v>
      </c>
      <c r="P66" s="33">
        <v>5.4120000000000001E-2</v>
      </c>
      <c r="Q66" s="33">
        <v>0.151</v>
      </c>
      <c r="R66" s="33">
        <v>7.0000000000000007E-2</v>
      </c>
      <c r="S66" s="33">
        <v>2E-3</v>
      </c>
      <c r="T66" s="33"/>
      <c r="U66" s="43"/>
      <c r="V66" s="33">
        <f t="shared" si="22"/>
        <v>2.886751345948129E-3</v>
      </c>
      <c r="W66">
        <v>2.3E-3</v>
      </c>
      <c r="X66" s="46">
        <f t="shared" si="23"/>
        <v>0.18133408569084117</v>
      </c>
      <c r="Y66" s="59"/>
    </row>
    <row r="67" spans="1:25" ht="15.6">
      <c r="A67" s="32" t="s">
        <v>51</v>
      </c>
      <c r="B67" s="33">
        <v>5.6500000000000002E-2</v>
      </c>
      <c r="C67" s="33">
        <v>5.4609999999999999E-2</v>
      </c>
      <c r="D67" s="33">
        <v>0.151</v>
      </c>
      <c r="E67" s="33">
        <v>7.0000000000000007E-2</v>
      </c>
      <c r="F67" s="33">
        <v>2E-3</v>
      </c>
      <c r="G67" s="33"/>
      <c r="H67" s="43"/>
      <c r="I67" s="33">
        <f t="shared" si="20"/>
        <v>2.886751345948129E-3</v>
      </c>
      <c r="J67">
        <v>2.3E-3</v>
      </c>
      <c r="K67" s="48">
        <f t="shared" si="21"/>
        <v>0.18410085668821133</v>
      </c>
      <c r="L67" s="59"/>
      <c r="N67" s="32" t="s">
        <v>51</v>
      </c>
      <c r="O67" s="33">
        <v>4.861E-2</v>
      </c>
      <c r="P67" s="33">
        <v>5.9490000000000001E-2</v>
      </c>
      <c r="Q67" s="33">
        <v>0.151</v>
      </c>
      <c r="R67" s="33">
        <v>7.0000000000000007E-2</v>
      </c>
      <c r="S67" s="33">
        <v>2E-3</v>
      </c>
      <c r="T67" s="33"/>
      <c r="U67" s="43"/>
      <c r="V67" s="33">
        <f t="shared" si="22"/>
        <v>2.886751345948129E-3</v>
      </c>
      <c r="W67">
        <v>2.3E-3</v>
      </c>
      <c r="X67" s="46">
        <f t="shared" si="23"/>
        <v>0.18335925265263633</v>
      </c>
      <c r="Y67" s="59"/>
    </row>
    <row r="68" spans="1:25" ht="15.6">
      <c r="A68" s="32" t="s">
        <v>52</v>
      </c>
      <c r="B68" s="33">
        <v>9.1190950510904693E-3</v>
      </c>
      <c r="C68" s="33">
        <v>5.6395478468048701E-3</v>
      </c>
      <c r="D68">
        <f>0.005/2</f>
        <v>2.5000000000000001E-3</v>
      </c>
      <c r="E68" s="33">
        <f>((11/1000000*(35.5+273.15)^2/0.014388)*(1-0.999)/0.999)/2/SQRT(3)</f>
        <v>2.1045958387545406E-2</v>
      </c>
      <c r="F68">
        <f>0.005/2</f>
        <v>2.5000000000000001E-3</v>
      </c>
      <c r="G68" s="33">
        <v>5.0000000000000001E-4</v>
      </c>
      <c r="H68" s="43"/>
      <c r="I68" s="33">
        <f t="shared" si="20"/>
        <v>2.886751345948129E-3</v>
      </c>
      <c r="K68" s="48">
        <f t="shared" si="21"/>
        <v>2.4061963599233755E-2</v>
      </c>
      <c r="L68" s="59"/>
      <c r="N68" s="32" t="s">
        <v>52</v>
      </c>
      <c r="O68" s="33">
        <v>1.9324105486866253E-2</v>
      </c>
      <c r="P68" s="33">
        <v>1.2257758416330321E-3</v>
      </c>
      <c r="Q68">
        <f>0.005/2</f>
        <v>2.5000000000000001E-3</v>
      </c>
      <c r="R68" s="33">
        <f>((11/1000000*(35.5+273.15)^2/0.014388)*(1-0.999)/0.999)/2/SQRT(3)</f>
        <v>2.1045958387545406E-2</v>
      </c>
      <c r="S68">
        <f>0.005/2</f>
        <v>2.5000000000000001E-3</v>
      </c>
      <c r="T68" s="33">
        <v>5.0000000000000001E-4</v>
      </c>
      <c r="U68" s="43"/>
      <c r="V68" s="33">
        <f t="shared" si="22"/>
        <v>2.886751345948129E-3</v>
      </c>
      <c r="X68" s="46">
        <f t="shared" si="23"/>
        <v>2.8964448502691913E-2</v>
      </c>
      <c r="Y68" s="59"/>
    </row>
    <row r="69" spans="1:25" ht="15.6">
      <c r="A69" s="32" t="s">
        <v>53</v>
      </c>
      <c r="B69" s="33">
        <v>7.6777190246231494E-3</v>
      </c>
      <c r="C69" s="33">
        <v>2.1293686787201825E-3</v>
      </c>
      <c r="D69">
        <f>0.005/2</f>
        <v>2.5000000000000001E-3</v>
      </c>
      <c r="E69" s="33">
        <f>((11/1000000*(35.5+273.15)^2/0.014388)*(1-0.999)/0.999)/2/SQRT(3)</f>
        <v>2.1045958387545406E-2</v>
      </c>
      <c r="F69">
        <f>0.005/2</f>
        <v>2.5000000000000001E-3</v>
      </c>
      <c r="G69" s="33">
        <v>5.0000000000000001E-4</v>
      </c>
      <c r="H69" s="43"/>
      <c r="I69" s="33">
        <f t="shared" si="20"/>
        <v>2.886751345948129E-3</v>
      </c>
      <c r="K69" s="48">
        <f t="shared" si="21"/>
        <v>2.2967308901449487E-2</v>
      </c>
      <c r="L69" s="59"/>
      <c r="N69" s="32" t="s">
        <v>53</v>
      </c>
      <c r="O69" s="33">
        <v>1.6379999999999999E-2</v>
      </c>
      <c r="P69" s="33">
        <v>5.5700000000000003E-3</v>
      </c>
      <c r="Q69">
        <f>0.005/2</f>
        <v>2.5000000000000001E-3</v>
      </c>
      <c r="R69" s="33">
        <f>((11/1000000*(35.5+273.15)^2/0.014388)*(1-0.999)/0.999)/2/SQRT(3)</f>
        <v>2.1045958387545406E-2</v>
      </c>
      <c r="S69">
        <f>0.005/2</f>
        <v>2.5000000000000001E-3</v>
      </c>
      <c r="T69" s="33">
        <v>5.0000000000000001E-4</v>
      </c>
      <c r="U69" s="43"/>
      <c r="V69" s="33">
        <f t="shared" si="22"/>
        <v>2.886751345948129E-3</v>
      </c>
      <c r="X69" s="46">
        <f t="shared" si="23"/>
        <v>2.7628698807284177E-2</v>
      </c>
      <c r="Y69" s="59"/>
    </row>
    <row r="70" spans="1:25" ht="15.6">
      <c r="A70" s="32" t="s">
        <v>54</v>
      </c>
      <c r="B70" s="33">
        <v>1.0699237552766083E-2</v>
      </c>
      <c r="C70" s="33">
        <v>6.7082039325163485E-4</v>
      </c>
      <c r="D70" s="33">
        <v>5.0000000000000001E-3</v>
      </c>
      <c r="E70" s="33">
        <v>1.2E-2</v>
      </c>
      <c r="F70" s="33">
        <v>1.2E-2</v>
      </c>
      <c r="G70" s="33">
        <v>1.2999999999999999E-3</v>
      </c>
      <c r="H70" s="43"/>
      <c r="I70" s="33">
        <f t="shared" si="20"/>
        <v>2.886751345948129E-3</v>
      </c>
      <c r="K70" s="48">
        <f t="shared" si="21"/>
        <v>2.092718369833494E-2</v>
      </c>
      <c r="L70" s="59"/>
      <c r="N70" s="32" t="s">
        <v>54</v>
      </c>
      <c r="O70" s="44">
        <v>2.2774639635487676E-2</v>
      </c>
      <c r="P70" s="33">
        <v>6.7082039325163485E-4</v>
      </c>
      <c r="Q70" s="33">
        <v>5.0000000000000001E-3</v>
      </c>
      <c r="R70" s="33">
        <v>1.2E-2</v>
      </c>
      <c r="S70" s="33">
        <v>1.2E-2</v>
      </c>
      <c r="T70" s="33">
        <v>1.2999999999999999E-3</v>
      </c>
      <c r="U70" s="43"/>
      <c r="V70" s="33">
        <f t="shared" si="22"/>
        <v>2.886751345948129E-3</v>
      </c>
      <c r="X70" s="46">
        <f t="shared" si="23"/>
        <v>2.9019950790097178E-2</v>
      </c>
      <c r="Y70" s="59"/>
    </row>
    <row r="71" spans="1:25" ht="15.6">
      <c r="A71" s="32" t="s">
        <v>55</v>
      </c>
      <c r="B71" s="33">
        <v>1.0052493799001744E-2</v>
      </c>
      <c r="C71" s="33">
        <v>1.0195458225171765E-3</v>
      </c>
      <c r="D71" s="33">
        <v>5.0000000000000001E-3</v>
      </c>
      <c r="E71" s="33">
        <v>1.2E-2</v>
      </c>
      <c r="F71" s="33">
        <v>1.2E-2</v>
      </c>
      <c r="G71">
        <v>1.2999999999999999E-3</v>
      </c>
      <c r="I71" s="33">
        <f t="shared" si="20"/>
        <v>2.886751345948129E-3</v>
      </c>
      <c r="K71" s="48">
        <f t="shared" si="21"/>
        <v>2.0618327735209618E-2</v>
      </c>
      <c r="L71" s="59"/>
      <c r="N71" s="32" t="s">
        <v>55</v>
      </c>
      <c r="O71" s="33">
        <v>2.0925934551223897E-2</v>
      </c>
      <c r="P71" s="33">
        <v>6.0480531882884834E-4</v>
      </c>
      <c r="Q71" s="33">
        <v>5.0000000000000001E-3</v>
      </c>
      <c r="R71" s="33">
        <v>1.2E-2</v>
      </c>
      <c r="S71" s="33">
        <v>1.2E-2</v>
      </c>
      <c r="T71" s="33">
        <v>1.2999999999999999E-3</v>
      </c>
      <c r="U71" s="43"/>
      <c r="V71" s="33">
        <f t="shared" si="22"/>
        <v>2.886751345948129E-3</v>
      </c>
      <c r="X71" s="46">
        <f t="shared" si="23"/>
        <v>2.7591372920699745E-2</v>
      </c>
      <c r="Y71" s="59"/>
    </row>
    <row r="72" spans="1:25" ht="15.6">
      <c r="A72" s="32" t="s">
        <v>56</v>
      </c>
      <c r="B72" s="33">
        <v>5.1041778553393875E-3</v>
      </c>
      <c r="C72" s="33">
        <v>1.930366749992475E-3</v>
      </c>
      <c r="D72" s="41">
        <v>5.0000000000000001E-3</v>
      </c>
      <c r="E72" s="42">
        <v>1.7000000000000001E-2</v>
      </c>
      <c r="F72" s="41">
        <v>5.5999999999999999E-3</v>
      </c>
      <c r="G72" s="41">
        <v>1.4E-3</v>
      </c>
      <c r="H72" s="41"/>
      <c r="I72" s="33">
        <f t="shared" si="20"/>
        <v>2.886751345948129E-3</v>
      </c>
      <c r="K72" s="48">
        <f t="shared" si="21"/>
        <v>1.9632429312281933E-2</v>
      </c>
      <c r="L72" s="59"/>
      <c r="N72" s="32" t="s">
        <v>56</v>
      </c>
      <c r="O72" s="33">
        <v>1.0563093645726765E-2</v>
      </c>
      <c r="P72" s="33">
        <v>2.5443435716360485E-3</v>
      </c>
      <c r="Q72" s="41">
        <v>5.0000000000000001E-3</v>
      </c>
      <c r="R72" s="42">
        <v>1.7000000000000001E-2</v>
      </c>
      <c r="S72" s="41">
        <v>5.5999999999999999E-3</v>
      </c>
      <c r="T72" s="41">
        <v>1.4E-3</v>
      </c>
      <c r="U72" s="41"/>
      <c r="V72" s="33">
        <f t="shared" si="22"/>
        <v>2.886751345948129E-3</v>
      </c>
      <c r="X72" s="46">
        <f t="shared" si="23"/>
        <v>2.1764787270089552E-2</v>
      </c>
      <c r="Y72" s="59"/>
    </row>
    <row r="73" spans="1:25" ht="15.6">
      <c r="A73" s="32" t="s">
        <v>57</v>
      </c>
      <c r="B73" s="33">
        <v>8.7509397991532567E-3</v>
      </c>
      <c r="C73" s="33">
        <v>2.1588252165917012E-3</v>
      </c>
      <c r="D73" s="41">
        <v>5.0000000000000001E-3</v>
      </c>
      <c r="E73" s="42">
        <v>1.7000000000000001E-2</v>
      </c>
      <c r="F73" s="41">
        <v>5.5999999999999999E-3</v>
      </c>
      <c r="G73" s="41">
        <v>1.4E-3</v>
      </c>
      <c r="H73" s="41"/>
      <c r="I73" s="33">
        <f t="shared" si="20"/>
        <v>2.886751345948129E-3</v>
      </c>
      <c r="K73" s="48">
        <f t="shared" si="21"/>
        <v>2.0901980935249413E-2</v>
      </c>
      <c r="L73" s="59"/>
      <c r="N73" s="32" t="s">
        <v>57</v>
      </c>
      <c r="O73" s="33">
        <v>1.0711528467275813E-2</v>
      </c>
      <c r="P73" s="33">
        <v>2.7125439603527491E-3</v>
      </c>
      <c r="Q73" s="41">
        <v>5.0000000000000001E-3</v>
      </c>
      <c r="R73" s="42">
        <v>1.7000000000000001E-2</v>
      </c>
      <c r="S73" s="41">
        <v>5.5999999999999999E-3</v>
      </c>
      <c r="T73" s="41">
        <v>1.4E-3</v>
      </c>
      <c r="U73" s="41"/>
      <c r="V73" s="33">
        <f t="shared" si="22"/>
        <v>2.886751345948129E-3</v>
      </c>
      <c r="X73" s="46">
        <f t="shared" si="23"/>
        <v>2.1857448848743528E-2</v>
      </c>
      <c r="Y73" s="59"/>
    </row>
    <row r="74" spans="1:25" ht="15.6">
      <c r="A74" s="32" t="s">
        <v>58</v>
      </c>
      <c r="B74" s="43">
        <v>6.0000000000000001E-3</v>
      </c>
      <c r="C74" s="43">
        <v>1.2999999999999999E-3</v>
      </c>
      <c r="D74" s="43">
        <v>0</v>
      </c>
      <c r="E74" s="43">
        <v>1.9E-2</v>
      </c>
      <c r="F74" s="43">
        <v>7.7000000000000002E-3</v>
      </c>
      <c r="G74" s="43">
        <v>5.7999999999999996E-3</v>
      </c>
      <c r="H74" s="43"/>
      <c r="I74" s="33">
        <f t="shared" si="20"/>
        <v>2.886751345948129E-3</v>
      </c>
      <c r="J74" s="13">
        <v>1.2E-2</v>
      </c>
      <c r="K74" s="48">
        <f t="shared" si="21"/>
        <v>2.5376235602100901E-2</v>
      </c>
      <c r="L74" s="59"/>
      <c r="N74" s="32" t="s">
        <v>58</v>
      </c>
      <c r="O74" s="43">
        <v>3.7999999999999999E-2</v>
      </c>
      <c r="P74" s="43">
        <v>2.2000000000000001E-3</v>
      </c>
      <c r="Q74" s="43">
        <v>0</v>
      </c>
      <c r="R74" s="43">
        <v>1.9E-2</v>
      </c>
      <c r="S74" s="43">
        <v>7.7000000000000002E-3</v>
      </c>
      <c r="T74" s="43">
        <v>5.7999999999999996E-3</v>
      </c>
      <c r="U74" s="43"/>
      <c r="V74" s="33">
        <f t="shared" si="22"/>
        <v>2.886751345948129E-3</v>
      </c>
      <c r="W74" s="13">
        <v>1.2E-2</v>
      </c>
      <c r="X74" s="46">
        <f t="shared" si="23"/>
        <v>4.5333247548938443E-2</v>
      </c>
      <c r="Y74" s="59"/>
    </row>
    <row r="75" spans="1:25" ht="15.6">
      <c r="A75" s="32" t="s">
        <v>59</v>
      </c>
      <c r="B75" s="43">
        <v>6.0000000000000001E-3</v>
      </c>
      <c r="C75" s="43">
        <v>2E-3</v>
      </c>
      <c r="D75" s="43">
        <v>0</v>
      </c>
      <c r="E75" s="43">
        <v>1.9E-2</v>
      </c>
      <c r="F75" s="43">
        <v>7.7000000000000002E-3</v>
      </c>
      <c r="G75" s="43">
        <v>5.7999999999999996E-3</v>
      </c>
      <c r="H75" s="43"/>
      <c r="I75" s="33">
        <f t="shared" si="20"/>
        <v>2.886751345948129E-3</v>
      </c>
      <c r="J75" s="13">
        <v>1.2E-2</v>
      </c>
      <c r="K75" s="48">
        <f t="shared" si="21"/>
        <v>2.5421709882172232E-2</v>
      </c>
      <c r="L75" s="59"/>
      <c r="N75" s="32" t="s">
        <v>59</v>
      </c>
      <c r="O75" s="43">
        <v>1.2E-2</v>
      </c>
      <c r="P75" s="43">
        <v>1.1999999999999999E-3</v>
      </c>
      <c r="Q75" s="43">
        <v>0</v>
      </c>
      <c r="R75" s="43">
        <v>1.9E-2</v>
      </c>
      <c r="S75" s="43">
        <v>7.7000000000000002E-3</v>
      </c>
      <c r="T75" s="43">
        <v>5.7999999999999996E-3</v>
      </c>
      <c r="U75" s="43"/>
      <c r="V75" s="33">
        <f t="shared" si="22"/>
        <v>2.886751345948129E-3</v>
      </c>
      <c r="W75" s="13">
        <v>1.2E-2</v>
      </c>
      <c r="X75" s="46">
        <f t="shared" si="23"/>
        <v>2.741720870791433E-2</v>
      </c>
      <c r="Y75" s="59"/>
    </row>
    <row r="76" spans="1:25" ht="15.6">
      <c r="A76" s="32" t="s">
        <v>60</v>
      </c>
      <c r="B76" s="33"/>
      <c r="C76" s="33"/>
      <c r="D76" s="33"/>
      <c r="E76" s="33"/>
      <c r="F76" s="33"/>
      <c r="I76" s="33">
        <f t="shared" si="20"/>
        <v>2.886751345948129E-3</v>
      </c>
      <c r="K76" s="48">
        <f t="shared" si="21"/>
        <v>2.886751345948129E-3</v>
      </c>
      <c r="L76" s="59"/>
      <c r="N76" s="32" t="s">
        <v>60</v>
      </c>
      <c r="O76" s="33"/>
      <c r="P76" s="33"/>
      <c r="Q76" s="33"/>
      <c r="R76" s="33"/>
      <c r="S76" s="33"/>
      <c r="T76" s="33"/>
      <c r="U76" s="43"/>
      <c r="V76" s="33">
        <f t="shared" si="22"/>
        <v>2.886751345948129E-3</v>
      </c>
      <c r="X76" s="46">
        <f t="shared" si="23"/>
        <v>2.886751345948129E-3</v>
      </c>
      <c r="Y76" s="59"/>
    </row>
    <row r="77" spans="1:25" ht="15.6">
      <c r="A77" s="32" t="s">
        <v>61</v>
      </c>
      <c r="B77" s="33"/>
      <c r="C77" s="33"/>
      <c r="D77" s="33"/>
      <c r="E77" s="33"/>
      <c r="F77" s="33"/>
      <c r="I77" s="33">
        <f t="shared" si="20"/>
        <v>2.886751345948129E-3</v>
      </c>
      <c r="K77" s="48">
        <f t="shared" si="21"/>
        <v>2.886751345948129E-3</v>
      </c>
      <c r="L77" s="59"/>
      <c r="N77" s="32" t="s">
        <v>61</v>
      </c>
      <c r="O77" s="33"/>
      <c r="P77" s="33"/>
      <c r="Q77" s="33"/>
      <c r="R77" s="33"/>
      <c r="S77" s="33"/>
      <c r="T77" s="33"/>
      <c r="U77" s="43"/>
      <c r="V77" s="33">
        <f t="shared" si="22"/>
        <v>2.886751345948129E-3</v>
      </c>
      <c r="X77" s="46">
        <f t="shared" si="23"/>
        <v>2.886751345948129E-3</v>
      </c>
      <c r="Y77" s="59"/>
    </row>
    <row r="78" spans="1:25" ht="15.6">
      <c r="A78" s="32" t="s">
        <v>62</v>
      </c>
      <c r="B78" s="39">
        <v>1.3803127063116937E-2</v>
      </c>
      <c r="C78" s="39">
        <v>4.8936000041940647E-4</v>
      </c>
      <c r="D78" s="39">
        <v>1.2E-2</v>
      </c>
      <c r="E78" s="39">
        <v>8.9999999999999993E-3</v>
      </c>
      <c r="F78" s="39">
        <v>2E-3</v>
      </c>
      <c r="G78" s="40">
        <v>5.0000000000000001E-4</v>
      </c>
      <c r="H78" s="62"/>
      <c r="I78" s="39">
        <f t="shared" si="20"/>
        <v>2.886751345948129E-3</v>
      </c>
      <c r="J78" s="40">
        <v>1.4E-2</v>
      </c>
      <c r="K78" s="48">
        <f t="shared" si="21"/>
        <v>2.4986979074387825E-2</v>
      </c>
      <c r="L78" s="59"/>
      <c r="N78" s="32" t="s">
        <v>62</v>
      </c>
      <c r="O78" s="39">
        <v>3.0932864475221481E-2</v>
      </c>
      <c r="P78" s="39">
        <v>6.488846140414857E-4</v>
      </c>
      <c r="Q78" s="39">
        <v>1.2E-2</v>
      </c>
      <c r="R78" s="39">
        <v>8.9999999999999993E-3</v>
      </c>
      <c r="S78" s="39">
        <v>2E-3</v>
      </c>
      <c r="T78" s="40">
        <v>5.0000000000000001E-4</v>
      </c>
      <c r="U78" s="62"/>
      <c r="V78" s="39">
        <f t="shared" si="22"/>
        <v>2.886751345948129E-3</v>
      </c>
      <c r="W78" s="40">
        <v>1.4E-2</v>
      </c>
      <c r="X78" s="46">
        <f t="shared" si="23"/>
        <v>3.7294054341383859E-2</v>
      </c>
      <c r="Y78" s="59"/>
    </row>
    <row r="79" spans="1:25" ht="15.6">
      <c r="A79" s="32" t="s">
        <v>63</v>
      </c>
      <c r="B79" s="39">
        <v>2.7772572621157943E-2</v>
      </c>
      <c r="C79" s="39">
        <v>7.2547584505627935E-4</v>
      </c>
      <c r="D79" s="39">
        <v>1.2E-2</v>
      </c>
      <c r="E79" s="39">
        <v>8.9999999999999993E-3</v>
      </c>
      <c r="F79" s="39">
        <v>2E-3</v>
      </c>
      <c r="G79" s="40">
        <v>5.0000000000000001E-4</v>
      </c>
      <c r="H79" s="62"/>
      <c r="I79" s="39">
        <f t="shared" si="20"/>
        <v>2.886751345948129E-3</v>
      </c>
      <c r="J79" s="40">
        <v>1.4E-2</v>
      </c>
      <c r="K79" s="48">
        <f t="shared" si="21"/>
        <v>3.4719237297679582E-2</v>
      </c>
      <c r="L79" s="59"/>
      <c r="N79" s="32" t="s">
        <v>63</v>
      </c>
      <c r="O79" s="39">
        <v>2.0390916436910298E-2</v>
      </c>
      <c r="P79" s="39">
        <v>7.3269488136244471E-4</v>
      </c>
      <c r="Q79" s="39">
        <v>1.2E-2</v>
      </c>
      <c r="R79" s="39">
        <v>8.9999999999999993E-3</v>
      </c>
      <c r="S79" s="39">
        <v>2E-3</v>
      </c>
      <c r="T79" s="40">
        <v>5.0000000000000001E-4</v>
      </c>
      <c r="U79" s="62"/>
      <c r="V79" s="39">
        <f t="shared" si="22"/>
        <v>2.886751345948129E-3</v>
      </c>
      <c r="W79" s="40">
        <v>1.4E-2</v>
      </c>
      <c r="X79" s="46">
        <f t="shared" si="23"/>
        <v>2.9153209913482369E-2</v>
      </c>
      <c r="Y79" s="59"/>
    </row>
    <row r="80" spans="1:25" ht="15.6">
      <c r="A80" s="32" t="s">
        <v>64</v>
      </c>
      <c r="B80" s="33">
        <v>7.2547625011012504E-3</v>
      </c>
      <c r="C80" s="33">
        <v>3.077935056248289E-4</v>
      </c>
      <c r="D80">
        <f>0.007/2</f>
        <v>3.5000000000000001E-3</v>
      </c>
      <c r="E80">
        <v>1.9E-3</v>
      </c>
      <c r="F80">
        <f>0.01/2</f>
        <v>5.0000000000000001E-3</v>
      </c>
      <c r="G80">
        <v>5.0000000000000001E-4</v>
      </c>
      <c r="I80" s="33">
        <f t="shared" si="20"/>
        <v>2.886751345948129E-3</v>
      </c>
      <c r="K80" s="48">
        <f t="shared" si="21"/>
        <v>1.0107900332058238E-2</v>
      </c>
      <c r="L80" s="59"/>
      <c r="N80" s="32" t="s">
        <v>64</v>
      </c>
      <c r="O80" s="33">
        <v>1.9159991209755541E-2</v>
      </c>
      <c r="P80" s="33">
        <v>7.5393703492537801E-4</v>
      </c>
      <c r="Q80">
        <f>0.007/2</f>
        <v>3.5000000000000001E-3</v>
      </c>
      <c r="R80">
        <v>1.9E-3</v>
      </c>
      <c r="S80">
        <f>0.01/2</f>
        <v>5.0000000000000001E-3</v>
      </c>
      <c r="T80">
        <v>5.0000000000000001E-4</v>
      </c>
      <c r="V80" s="33">
        <f t="shared" si="22"/>
        <v>2.886751345948129E-3</v>
      </c>
      <c r="X80" s="46">
        <f t="shared" si="23"/>
        <v>2.0423442842573702E-2</v>
      </c>
      <c r="Y80" s="59"/>
    </row>
  </sheetData>
  <mergeCells count="3">
    <mergeCell ref="A3:D3"/>
    <mergeCell ref="E3:I3"/>
    <mergeCell ref="Q3:T3"/>
  </mergeCells>
  <phoneticPr fontId="2" type="noConversion"/>
  <pageMargins left="0.18" right="0.15" top="0.984251969" bottom="0.984251969" header="0.5" footer="0.5"/>
  <pageSetup paperSize="9" orientation="landscape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80"/>
  <sheetViews>
    <sheetView topLeftCell="A31" workbookViewId="0">
      <selection activeCell="K67" sqref="K67"/>
    </sheetView>
  </sheetViews>
  <sheetFormatPr baseColWidth="10" defaultColWidth="8.88671875" defaultRowHeight="13.2"/>
  <cols>
    <col min="1" max="1" width="10.6640625" customWidth="1"/>
    <col min="2" max="2" width="12.109375" customWidth="1"/>
    <col min="3" max="3" width="13.6640625" customWidth="1"/>
    <col min="4" max="4" width="14.109375" customWidth="1"/>
    <col min="5" max="6" width="10.88671875" customWidth="1"/>
    <col min="7" max="7" width="12.6640625" customWidth="1"/>
    <col min="8" max="8" width="6.6640625" style="13" customWidth="1"/>
    <col min="9" max="9" width="11.109375" customWidth="1"/>
    <col min="10" max="10" width="9.6640625" customWidth="1"/>
    <col min="11" max="12" width="12.6640625" customWidth="1"/>
    <col min="13" max="13" width="5.44140625" customWidth="1"/>
    <col min="14" max="14" width="11.44140625" customWidth="1"/>
    <col min="15" max="15" width="12.6640625" customWidth="1"/>
    <col min="16" max="16" width="13.6640625" customWidth="1"/>
    <col min="17" max="17" width="14.33203125" customWidth="1"/>
    <col min="18" max="18" width="11" customWidth="1"/>
    <col min="19" max="19" width="10.109375" customWidth="1"/>
    <col min="20" max="20" width="12.6640625" customWidth="1"/>
    <col min="21" max="21" width="6.88671875" style="13" customWidth="1"/>
    <col min="22" max="22" width="11.44140625" customWidth="1"/>
    <col min="23" max="23" width="9.88671875" customWidth="1"/>
    <col min="24" max="25" width="12.6640625" customWidth="1"/>
    <col min="26" max="26" width="7.109375" customWidth="1"/>
  </cols>
  <sheetData>
    <row r="1" spans="1:26">
      <c r="A1" s="9" t="s">
        <v>24</v>
      </c>
      <c r="N1" s="9" t="s">
        <v>24</v>
      </c>
    </row>
    <row r="3" spans="1:26">
      <c r="A3" s="68" t="s">
        <v>31</v>
      </c>
      <c r="B3" s="68"/>
      <c r="C3" s="68"/>
      <c r="D3" s="68"/>
      <c r="E3" s="68" t="s">
        <v>74</v>
      </c>
      <c r="F3" s="68"/>
      <c r="G3" s="68"/>
      <c r="H3" s="68"/>
      <c r="I3" s="68"/>
      <c r="J3" t="s">
        <v>78</v>
      </c>
      <c r="N3" s="7" t="s">
        <v>31</v>
      </c>
      <c r="O3" s="7"/>
      <c r="P3" s="7"/>
      <c r="Q3" s="68" t="s">
        <v>74</v>
      </c>
      <c r="R3" s="68"/>
      <c r="S3" s="68"/>
      <c r="T3" s="68"/>
      <c r="U3" s="66"/>
      <c r="W3" t="s">
        <v>78</v>
      </c>
    </row>
    <row r="4" spans="1:26" ht="15.6">
      <c r="A4" s="2" t="s">
        <v>20</v>
      </c>
      <c r="B4" s="2">
        <v>-243.7645</v>
      </c>
      <c r="D4" s="1"/>
      <c r="E4" s="2" t="s">
        <v>20</v>
      </c>
      <c r="F4" s="2">
        <v>-243.76480000000001</v>
      </c>
      <c r="J4">
        <v>5.0000000000000001E-3</v>
      </c>
      <c r="K4" t="s">
        <v>79</v>
      </c>
      <c r="N4" s="2" t="s">
        <v>20</v>
      </c>
      <c r="O4" s="2">
        <v>-243.7645</v>
      </c>
      <c r="P4" s="2"/>
      <c r="Q4" s="2" t="s">
        <v>20</v>
      </c>
      <c r="R4" s="2">
        <v>-243.76480000000001</v>
      </c>
      <c r="W4">
        <v>5.0000000000000001E-3</v>
      </c>
      <c r="X4" t="s">
        <v>79</v>
      </c>
    </row>
    <row r="5" spans="1:26" ht="15.6">
      <c r="A5" s="2" t="s">
        <v>21</v>
      </c>
      <c r="B5" s="2">
        <f>2.328427</f>
        <v>2.328427</v>
      </c>
      <c r="D5" s="1"/>
      <c r="E5" s="2" t="s">
        <v>21</v>
      </c>
      <c r="F5" s="2">
        <f>2.324767</f>
        <v>2.324767</v>
      </c>
      <c r="J5">
        <f>J4/(2*SQRT(3))</f>
        <v>1.4433756729740645E-3</v>
      </c>
      <c r="K5" t="s">
        <v>79</v>
      </c>
      <c r="N5" s="2" t="s">
        <v>21</v>
      </c>
      <c r="O5" s="2">
        <f>2.328427</f>
        <v>2.328427</v>
      </c>
      <c r="P5" s="2"/>
      <c r="Q5" s="2" t="s">
        <v>21</v>
      </c>
      <c r="R5" s="2">
        <f>2.324767</f>
        <v>2.324767</v>
      </c>
      <c r="W5">
        <f>W4/(2*SQRT(3))</f>
        <v>1.4433756729740645E-3</v>
      </c>
      <c r="X5" t="s">
        <v>79</v>
      </c>
    </row>
    <row r="6" spans="1:26" ht="15.6">
      <c r="A6" s="2" t="s">
        <v>22</v>
      </c>
      <c r="B6" s="2">
        <f>1.085795*10^-3</f>
        <v>1.0857950000000001E-3</v>
      </c>
      <c r="D6" s="1"/>
      <c r="E6" s="2" t="s">
        <v>22</v>
      </c>
      <c r="F6" s="2">
        <f>1.103067*10^-3</f>
        <v>1.1030670000000001E-3</v>
      </c>
      <c r="J6" t="s">
        <v>80</v>
      </c>
      <c r="N6" s="2" t="s">
        <v>22</v>
      </c>
      <c r="O6" s="2">
        <f>1.085795*10^-3</f>
        <v>1.0857950000000001E-3</v>
      </c>
      <c r="P6" s="2"/>
      <c r="Q6" s="2" t="s">
        <v>22</v>
      </c>
      <c r="R6" s="2">
        <f>1.103067*10^-3</f>
        <v>1.1030670000000001E-3</v>
      </c>
      <c r="W6" t="s">
        <v>80</v>
      </c>
    </row>
    <row r="7" spans="1:26">
      <c r="A7" s="2"/>
      <c r="B7" s="2"/>
      <c r="D7" s="1"/>
      <c r="T7" s="3"/>
      <c r="U7" s="67"/>
    </row>
    <row r="8" spans="1:26">
      <c r="A8" s="8" t="s">
        <v>32</v>
      </c>
      <c r="B8" s="2"/>
      <c r="C8" s="2"/>
      <c r="D8" s="1"/>
      <c r="N8" s="8" t="s">
        <v>33</v>
      </c>
      <c r="T8" s="3"/>
      <c r="U8" s="67"/>
    </row>
    <row r="9" spans="1:26" ht="79.2">
      <c r="A9" s="5" t="s">
        <v>0</v>
      </c>
      <c r="B9" s="5" t="s">
        <v>34</v>
      </c>
      <c r="C9" s="5" t="s">
        <v>35</v>
      </c>
      <c r="D9" s="16" t="s">
        <v>25</v>
      </c>
      <c r="E9" s="16" t="s">
        <v>26</v>
      </c>
      <c r="F9" s="17" t="s">
        <v>27</v>
      </c>
      <c r="G9" s="49" t="s">
        <v>38</v>
      </c>
      <c r="H9" s="58"/>
      <c r="I9" s="19" t="s">
        <v>29</v>
      </c>
      <c r="J9" s="17" t="s">
        <v>27</v>
      </c>
      <c r="K9" s="47" t="s">
        <v>39</v>
      </c>
      <c r="L9" s="53" t="s">
        <v>75</v>
      </c>
      <c r="M9" s="5"/>
      <c r="N9" s="5" t="s">
        <v>0</v>
      </c>
      <c r="O9" s="5" t="s">
        <v>34</v>
      </c>
      <c r="P9" s="5" t="s">
        <v>35</v>
      </c>
      <c r="Q9" s="16" t="s">
        <v>25</v>
      </c>
      <c r="R9" s="16" t="s">
        <v>26</v>
      </c>
      <c r="S9" s="21" t="s">
        <v>28</v>
      </c>
      <c r="T9" s="52" t="s">
        <v>40</v>
      </c>
      <c r="U9" s="58"/>
      <c r="V9" s="19" t="s">
        <v>29</v>
      </c>
      <c r="W9" s="21" t="s">
        <v>28</v>
      </c>
      <c r="X9" s="45" t="s">
        <v>41</v>
      </c>
      <c r="Y9" s="55" t="s">
        <v>76</v>
      </c>
      <c r="Z9" s="21" t="s">
        <v>30</v>
      </c>
    </row>
    <row r="10" spans="1:26" ht="15.6">
      <c r="A10" t="s">
        <v>1</v>
      </c>
      <c r="B10" s="11">
        <v>39400</v>
      </c>
      <c r="C10" s="25">
        <v>4.1666666666666666E-3</v>
      </c>
      <c r="D10" s="14">
        <v>114.75380700000001</v>
      </c>
      <c r="E10" s="15">
        <f t="shared" ref="E10:E26" si="0">$B$4+D10*$B$5+D10^2*$B$6</f>
        <v>37.729584778162405</v>
      </c>
      <c r="F10" s="18">
        <v>37.72</v>
      </c>
      <c r="G10" s="50">
        <f t="shared" ref="G10:G27" si="1">E10-F10</f>
        <v>9.5847781624058825E-3</v>
      </c>
      <c r="H10" s="59"/>
      <c r="I10" s="10">
        <v>37.770000000000003</v>
      </c>
      <c r="J10" s="12">
        <v>37.72</v>
      </c>
      <c r="K10" s="48">
        <f t="shared" ref="K10:K27" si="2">I10-J10</f>
        <v>5.0000000000004263E-2</v>
      </c>
      <c r="L10" s="54">
        <f>G10-K10</f>
        <v>-4.0415221837598381E-2</v>
      </c>
      <c r="M10" s="6"/>
      <c r="N10" s="13" t="s">
        <v>1</v>
      </c>
      <c r="O10" s="11">
        <v>39400</v>
      </c>
      <c r="P10" s="25">
        <v>4.1666666666666666E-3</v>
      </c>
      <c r="Q10" s="14">
        <v>114.75379699999999</v>
      </c>
      <c r="R10" s="15">
        <f t="shared" ref="R10:R26" si="3">$B$4+Q10*$B$5+Q10^2*$B$6</f>
        <v>37.729559001910239</v>
      </c>
      <c r="S10" s="24">
        <v>37.65</v>
      </c>
      <c r="T10" s="51">
        <f t="shared" ref="T10:T27" si="4">R10-S10</f>
        <v>7.9559001910240568E-2</v>
      </c>
      <c r="U10" s="59"/>
      <c r="V10" s="10">
        <v>37.729999999999997</v>
      </c>
      <c r="W10" s="12">
        <v>37.65</v>
      </c>
      <c r="X10" s="46">
        <f t="shared" ref="X10:X27" si="5">V10-W10</f>
        <v>7.9999999999998295E-2</v>
      </c>
      <c r="Y10" s="56">
        <f>T10-X10</f>
        <v>-4.4099808975772703E-4</v>
      </c>
      <c r="Z10" s="23">
        <v>1</v>
      </c>
    </row>
    <row r="11" spans="1:26" ht="15.6">
      <c r="A11" t="s">
        <v>4</v>
      </c>
      <c r="B11" s="11">
        <v>39426</v>
      </c>
      <c r="C11" s="25">
        <v>4.8611111111111112E-3</v>
      </c>
      <c r="D11" s="14">
        <v>114.75091999999999</v>
      </c>
      <c r="E11" s="15">
        <f t="shared" si="0"/>
        <v>37.722143183202817</v>
      </c>
      <c r="F11" s="18">
        <v>37.72</v>
      </c>
      <c r="G11" s="50">
        <f t="shared" si="1"/>
        <v>2.1431832028184772E-3</v>
      </c>
      <c r="H11" s="59"/>
      <c r="I11" s="20">
        <v>38.014000000000003</v>
      </c>
      <c r="J11" s="18">
        <v>37.99</v>
      </c>
      <c r="K11" s="48">
        <f t="shared" si="2"/>
        <v>2.4000000000000909E-2</v>
      </c>
      <c r="L11" s="54">
        <f t="shared" ref="L11:L27" si="6">G11-K11</f>
        <v>-2.1856816797182432E-2</v>
      </c>
      <c r="M11" s="6"/>
      <c r="N11" t="s">
        <v>4</v>
      </c>
      <c r="O11" s="11">
        <v>39426</v>
      </c>
      <c r="P11" s="25">
        <v>4.8611111111111112E-3</v>
      </c>
      <c r="Q11" s="14">
        <v>114.75089500000001</v>
      </c>
      <c r="R11" s="15">
        <f t="shared" si="3"/>
        <v>37.722078742729764</v>
      </c>
      <c r="S11" s="24">
        <v>37.79</v>
      </c>
      <c r="T11" s="51">
        <f t="shared" si="4"/>
        <v>-6.7921257270235458E-2</v>
      </c>
      <c r="U11" s="59"/>
      <c r="V11" s="20">
        <v>38.015999999999998</v>
      </c>
      <c r="W11" s="24">
        <v>38</v>
      </c>
      <c r="X11" s="46">
        <f t="shared" si="5"/>
        <v>1.5999999999998238E-2</v>
      </c>
      <c r="Y11" s="56">
        <f t="shared" ref="Y11:Y27" si="7">T11-X11</f>
        <v>-8.3921257270233696E-2</v>
      </c>
      <c r="Z11" s="23">
        <v>1</v>
      </c>
    </row>
    <row r="12" spans="1:26" ht="15.6">
      <c r="A12" t="s">
        <v>5</v>
      </c>
      <c r="B12" s="11">
        <v>39454</v>
      </c>
      <c r="C12" s="25">
        <v>4.8611111111111112E-3</v>
      </c>
      <c r="D12" s="14">
        <v>114.75105000000001</v>
      </c>
      <c r="E12" s="15">
        <f t="shared" si="0"/>
        <v>37.722478273684729</v>
      </c>
      <c r="F12" s="18">
        <v>37.729999999999997</v>
      </c>
      <c r="G12" s="50">
        <f t="shared" si="1"/>
        <v>-7.5217263152680403E-3</v>
      </c>
      <c r="H12" s="59"/>
      <c r="I12" s="20">
        <v>38.015999999999998</v>
      </c>
      <c r="J12" s="18">
        <v>37.99</v>
      </c>
      <c r="K12" s="48">
        <f t="shared" si="2"/>
        <v>2.5999999999996248E-2</v>
      </c>
      <c r="L12" s="54">
        <f t="shared" si="6"/>
        <v>-3.3521726315264289E-2</v>
      </c>
      <c r="M12" s="6"/>
      <c r="N12" t="s">
        <v>5</v>
      </c>
      <c r="O12" s="11">
        <v>39454</v>
      </c>
      <c r="P12" s="25">
        <v>4.8611111111111112E-3</v>
      </c>
      <c r="Q12" s="14">
        <v>114.75102999999997</v>
      </c>
      <c r="R12" s="15">
        <f t="shared" si="3"/>
        <v>37.722426721300415</v>
      </c>
      <c r="S12" s="24">
        <v>37.81</v>
      </c>
      <c r="T12" s="51">
        <f t="shared" si="4"/>
        <v>-8.7573278699586865E-2</v>
      </c>
      <c r="U12" s="59"/>
      <c r="V12" s="20">
        <v>38.015000000000001</v>
      </c>
      <c r="W12" s="24">
        <v>38.020000000000003</v>
      </c>
      <c r="X12" s="46">
        <f t="shared" si="5"/>
        <v>-5.000000000002558E-3</v>
      </c>
      <c r="Y12" s="56">
        <f t="shared" si="7"/>
        <v>-8.2573278699584307E-2</v>
      </c>
      <c r="Z12" s="23">
        <v>1</v>
      </c>
    </row>
    <row r="13" spans="1:26" ht="15.6">
      <c r="A13" t="s">
        <v>6</v>
      </c>
      <c r="B13" s="11">
        <v>39478</v>
      </c>
      <c r="C13" s="25">
        <v>9.7222222222222224E-3</v>
      </c>
      <c r="D13" s="14">
        <v>114.75515500000002</v>
      </c>
      <c r="E13" s="15">
        <f t="shared" si="0"/>
        <v>37.733059418931617</v>
      </c>
      <c r="F13" s="18">
        <v>37.72</v>
      </c>
      <c r="G13" s="50">
        <f t="shared" si="1"/>
        <v>1.3059418931618438E-2</v>
      </c>
      <c r="H13" s="59"/>
      <c r="I13" s="20">
        <v>38.129199999999997</v>
      </c>
      <c r="J13" s="18">
        <v>37.590000000000003</v>
      </c>
      <c r="K13" s="48">
        <f t="shared" si="2"/>
        <v>0.53919999999999391</v>
      </c>
      <c r="L13" s="54">
        <f t="shared" si="6"/>
        <v>-0.52614058106837547</v>
      </c>
      <c r="M13" s="6"/>
      <c r="N13" t="s">
        <v>6</v>
      </c>
      <c r="O13" s="11">
        <v>39478</v>
      </c>
      <c r="P13" s="25">
        <v>8.3333333333333332E-3</v>
      </c>
      <c r="Q13" s="14">
        <v>114.75517999999997</v>
      </c>
      <c r="R13" s="15">
        <f t="shared" si="3"/>
        <v>37.733123859635882</v>
      </c>
      <c r="S13" s="24">
        <v>37.630000000000003</v>
      </c>
      <c r="T13" s="51">
        <f t="shared" si="4"/>
        <v>0.103123859635879</v>
      </c>
      <c r="U13" s="59"/>
      <c r="V13" s="20">
        <v>38.132850000000005</v>
      </c>
      <c r="W13" s="24">
        <v>37.5</v>
      </c>
      <c r="X13" s="46">
        <f t="shared" si="5"/>
        <v>0.6328500000000048</v>
      </c>
      <c r="Y13" s="56">
        <f t="shared" si="7"/>
        <v>-0.5297261403641258</v>
      </c>
      <c r="Z13" s="23">
        <v>1</v>
      </c>
    </row>
    <row r="14" spans="1:26" ht="15.6">
      <c r="A14" t="s">
        <v>7</v>
      </c>
      <c r="B14" s="11">
        <v>39497</v>
      </c>
      <c r="C14" s="25">
        <v>8.3333333333333332E-3</v>
      </c>
      <c r="D14" s="14">
        <v>114.74946</v>
      </c>
      <c r="E14" s="15">
        <f t="shared" si="0"/>
        <v>37.718379861849783</v>
      </c>
      <c r="F14" s="18">
        <v>37.700000000000003</v>
      </c>
      <c r="G14" s="50">
        <f t="shared" si="1"/>
        <v>1.8379861849780355E-2</v>
      </c>
      <c r="H14" s="59"/>
      <c r="I14" s="20">
        <v>38.3155</v>
      </c>
      <c r="J14" s="18">
        <v>37.68</v>
      </c>
      <c r="K14" s="48">
        <f t="shared" si="2"/>
        <v>0.6355000000000004</v>
      </c>
      <c r="L14" s="54">
        <f t="shared" si="6"/>
        <v>-0.61712013815022004</v>
      </c>
      <c r="M14" s="6"/>
      <c r="N14" t="s">
        <v>7</v>
      </c>
      <c r="O14" s="11">
        <v>39497</v>
      </c>
      <c r="P14" s="25">
        <v>7.6388888888888886E-3</v>
      </c>
      <c r="Q14" s="14">
        <v>114.74967000000001</v>
      </c>
      <c r="R14" s="15">
        <f t="shared" si="3"/>
        <v>37.718921161211455</v>
      </c>
      <c r="S14" s="24">
        <v>37.5</v>
      </c>
      <c r="T14" s="51">
        <f t="shared" si="4"/>
        <v>0.21892116121145477</v>
      </c>
      <c r="U14" s="59"/>
      <c r="V14" s="20">
        <v>38.319650000000003</v>
      </c>
      <c r="W14" s="24">
        <v>37.54</v>
      </c>
      <c r="X14" s="46">
        <f t="shared" si="5"/>
        <v>0.77965000000000373</v>
      </c>
      <c r="Y14" s="56">
        <f t="shared" si="7"/>
        <v>-0.56072883878854896</v>
      </c>
      <c r="Z14" s="23">
        <v>1</v>
      </c>
    </row>
    <row r="15" spans="1:26" ht="15.6">
      <c r="A15" t="s">
        <v>8</v>
      </c>
      <c r="B15" s="11">
        <v>39514</v>
      </c>
      <c r="C15" s="25">
        <v>6.2500000000000003E-3</v>
      </c>
      <c r="D15" s="14">
        <v>114.754249645</v>
      </c>
      <c r="E15" s="15">
        <f t="shared" si="0"/>
        <v>37.730725751290485</v>
      </c>
      <c r="F15" s="18">
        <v>37.659999999999997</v>
      </c>
      <c r="G15" s="50">
        <f t="shared" si="1"/>
        <v>7.0725751290488859E-2</v>
      </c>
      <c r="H15" s="59"/>
      <c r="I15" s="20">
        <v>38.001080000000002</v>
      </c>
      <c r="J15" s="18">
        <v>37.880000000000003</v>
      </c>
      <c r="K15" s="48">
        <f t="shared" si="2"/>
        <v>0.12107999999999919</v>
      </c>
      <c r="L15" s="54">
        <f t="shared" si="6"/>
        <v>-5.035424870951033E-2</v>
      </c>
      <c r="M15" s="6"/>
      <c r="N15" t="s">
        <v>8</v>
      </c>
      <c r="O15" s="11">
        <v>39514</v>
      </c>
      <c r="P15" s="25">
        <v>4.8611111111111112E-3</v>
      </c>
      <c r="Q15" s="14">
        <v>114.75432271499999</v>
      </c>
      <c r="R15" s="15">
        <f t="shared" si="3"/>
        <v>37.730914098441289</v>
      </c>
      <c r="S15" s="24">
        <v>37.5</v>
      </c>
      <c r="T15" s="51">
        <f t="shared" si="4"/>
        <v>0.23091409844128918</v>
      </c>
      <c r="U15" s="59"/>
      <c r="V15" s="20">
        <v>38.000890000000012</v>
      </c>
      <c r="W15" s="24">
        <v>37.68</v>
      </c>
      <c r="X15" s="46">
        <f t="shared" si="5"/>
        <v>0.32089000000001278</v>
      </c>
      <c r="Y15" s="56">
        <f t="shared" si="7"/>
        <v>-8.9975901558723592E-2</v>
      </c>
      <c r="Z15" s="23">
        <v>1</v>
      </c>
    </row>
    <row r="16" spans="1:26" ht="15.6">
      <c r="A16" t="s">
        <v>9</v>
      </c>
      <c r="B16" s="11">
        <v>39517</v>
      </c>
      <c r="C16" s="25">
        <v>4.1666666666666666E-3</v>
      </c>
      <c r="D16" s="14">
        <v>114.75432305500001</v>
      </c>
      <c r="E16" s="15">
        <f t="shared" si="0"/>
        <v>37.730914974834363</v>
      </c>
      <c r="F16" s="18">
        <v>37.659999999999997</v>
      </c>
      <c r="G16" s="50">
        <f t="shared" si="1"/>
        <v>7.0914974834366262E-2</v>
      </c>
      <c r="H16" s="59"/>
      <c r="I16" s="20">
        <v>38.004734999999997</v>
      </c>
      <c r="J16" s="18">
        <v>37.880000000000003</v>
      </c>
      <c r="K16" s="48">
        <f t="shared" si="2"/>
        <v>0.12473499999999405</v>
      </c>
      <c r="L16" s="54">
        <f t="shared" si="6"/>
        <v>-5.3820025165627783E-2</v>
      </c>
      <c r="M16" s="6"/>
      <c r="N16" t="s">
        <v>9</v>
      </c>
      <c r="O16" s="11">
        <v>39517</v>
      </c>
      <c r="P16" s="25">
        <v>4.8611111111111112E-3</v>
      </c>
      <c r="Q16" s="14">
        <v>114.75434808499999</v>
      </c>
      <c r="R16" s="15">
        <f t="shared" si="3"/>
        <v>37.730979492822271</v>
      </c>
      <c r="S16" s="24">
        <v>37.51</v>
      </c>
      <c r="T16" s="51">
        <f t="shared" si="4"/>
        <v>0.22097949282227347</v>
      </c>
      <c r="U16" s="59"/>
      <c r="V16" s="20">
        <v>38.00385</v>
      </c>
      <c r="W16" s="24">
        <v>37.68</v>
      </c>
      <c r="X16" s="46">
        <f t="shared" si="5"/>
        <v>0.32385000000000019</v>
      </c>
      <c r="Y16" s="56">
        <f t="shared" si="7"/>
        <v>-0.10287050717772672</v>
      </c>
      <c r="Z16" s="23">
        <v>1</v>
      </c>
    </row>
    <row r="17" spans="1:26" ht="15.6">
      <c r="A17" t="s">
        <v>10</v>
      </c>
      <c r="B17" s="11">
        <v>39589</v>
      </c>
      <c r="C17" s="25">
        <v>1.0416666666666666E-2</v>
      </c>
      <c r="D17" s="14">
        <v>114.75509</v>
      </c>
      <c r="E17" s="15">
        <f t="shared" si="0"/>
        <v>37.732891873106603</v>
      </c>
      <c r="F17" s="18">
        <v>37.630000000000003</v>
      </c>
      <c r="G17" s="50">
        <f t="shared" si="1"/>
        <v>0.10289187310659997</v>
      </c>
      <c r="H17" s="59"/>
      <c r="I17" s="20">
        <v>37.999450000000003</v>
      </c>
      <c r="J17" s="18">
        <v>37.85</v>
      </c>
      <c r="K17" s="48">
        <f t="shared" si="2"/>
        <v>0.14945000000000164</v>
      </c>
      <c r="L17" s="54">
        <f t="shared" si="6"/>
        <v>-4.6558126893401663E-2</v>
      </c>
      <c r="M17" s="6"/>
      <c r="N17" t="s">
        <v>10</v>
      </c>
      <c r="O17" s="11">
        <v>39589</v>
      </c>
      <c r="P17" s="25">
        <v>1.1805555555555555E-2</v>
      </c>
      <c r="Q17" s="14">
        <v>114.75503499999998</v>
      </c>
      <c r="R17" s="15">
        <f t="shared" si="3"/>
        <v>37.732750103569536</v>
      </c>
      <c r="S17" s="24">
        <v>37.299999999999997</v>
      </c>
      <c r="T17" s="51">
        <f t="shared" si="4"/>
        <v>0.43275010356953914</v>
      </c>
      <c r="U17" s="59"/>
      <c r="V17" s="20">
        <v>37.999500000000005</v>
      </c>
      <c r="W17" s="24">
        <v>37.51</v>
      </c>
      <c r="X17" s="46">
        <f t="shared" si="5"/>
        <v>0.48950000000000671</v>
      </c>
      <c r="Y17" s="56">
        <f t="shared" si="7"/>
        <v>-5.6749896430467572E-2</v>
      </c>
      <c r="Z17" s="23">
        <v>1</v>
      </c>
    </row>
    <row r="18" spans="1:26" ht="15.6">
      <c r="A18" t="s">
        <v>11</v>
      </c>
      <c r="B18" s="11">
        <v>39605</v>
      </c>
      <c r="C18" s="25">
        <v>1.1111111111111112E-2</v>
      </c>
      <c r="D18" s="14">
        <v>114.75562499999999</v>
      </c>
      <c r="E18" s="15">
        <f t="shared" si="0"/>
        <v>37.73427090440056</v>
      </c>
      <c r="F18" s="18">
        <v>37.590000000000003</v>
      </c>
      <c r="G18" s="50">
        <f t="shared" si="1"/>
        <v>0.14427090440055679</v>
      </c>
      <c r="H18" s="59"/>
      <c r="I18" s="20">
        <v>38.001350000000002</v>
      </c>
      <c r="J18" s="18">
        <v>37.83</v>
      </c>
      <c r="K18" s="48">
        <f t="shared" si="2"/>
        <v>0.17135000000000389</v>
      </c>
      <c r="L18" s="54">
        <f t="shared" si="6"/>
        <v>-2.7079095599447101E-2</v>
      </c>
      <c r="M18" s="6"/>
      <c r="N18" t="s">
        <v>11</v>
      </c>
      <c r="O18" s="11">
        <v>39605</v>
      </c>
      <c r="P18" s="25">
        <v>1.1805555555555555E-2</v>
      </c>
      <c r="Q18" s="14">
        <v>114.75560499999999</v>
      </c>
      <c r="R18" s="15">
        <f t="shared" si="3"/>
        <v>37.734219351817615</v>
      </c>
      <c r="S18" s="24">
        <v>37.25</v>
      </c>
      <c r="T18" s="51">
        <f t="shared" si="4"/>
        <v>0.48421935181761455</v>
      </c>
      <c r="U18" s="59"/>
      <c r="V18" s="20">
        <v>38.000649999999993</v>
      </c>
      <c r="W18" s="24">
        <v>37.450000000000003</v>
      </c>
      <c r="X18" s="46">
        <f t="shared" si="5"/>
        <v>0.55064999999999031</v>
      </c>
      <c r="Y18" s="56">
        <f t="shared" si="7"/>
        <v>-6.6430648182375762E-2</v>
      </c>
      <c r="Z18" s="23">
        <v>1</v>
      </c>
    </row>
    <row r="19" spans="1:26" ht="15.6">
      <c r="A19" t="s">
        <v>12</v>
      </c>
      <c r="B19" s="11">
        <v>39629</v>
      </c>
      <c r="C19" s="25">
        <v>4.8611111111111112E-3</v>
      </c>
      <c r="D19" s="14">
        <v>114.74909999999997</v>
      </c>
      <c r="E19" s="15">
        <f t="shared" si="0"/>
        <v>37.717451920309692</v>
      </c>
      <c r="F19" s="18">
        <v>37.61</v>
      </c>
      <c r="G19" s="50">
        <f t="shared" si="1"/>
        <v>0.10745192030969264</v>
      </c>
      <c r="H19" s="59"/>
      <c r="I19" s="20">
        <v>38.007299999999994</v>
      </c>
      <c r="J19" s="18">
        <v>37.86</v>
      </c>
      <c r="K19" s="48">
        <f t="shared" si="2"/>
        <v>0.14729999999999421</v>
      </c>
      <c r="L19" s="54">
        <f t="shared" si="6"/>
        <v>-3.9848079690301574E-2</v>
      </c>
      <c r="M19" s="6"/>
      <c r="N19" t="s">
        <v>12</v>
      </c>
      <c r="O19" s="11">
        <v>39629</v>
      </c>
      <c r="P19" s="25">
        <v>5.5555555555555558E-3</v>
      </c>
      <c r="Q19" s="14">
        <v>114.74904999999998</v>
      </c>
      <c r="R19" s="15">
        <f t="shared" si="3"/>
        <v>37.717323039562487</v>
      </c>
      <c r="S19" s="24">
        <v>37.380000000000003</v>
      </c>
      <c r="T19" s="51">
        <f t="shared" si="4"/>
        <v>0.33732303956248444</v>
      </c>
      <c r="U19" s="59"/>
      <c r="V19" s="20">
        <v>38.007899999999992</v>
      </c>
      <c r="W19" s="24">
        <v>37.479999999999997</v>
      </c>
      <c r="X19" s="46">
        <f t="shared" si="5"/>
        <v>0.52789999999999537</v>
      </c>
      <c r="Y19" s="56">
        <f t="shared" si="7"/>
        <v>-0.19057696043751093</v>
      </c>
      <c r="Z19" s="23">
        <v>1</v>
      </c>
    </row>
    <row r="20" spans="1:26" ht="15.6">
      <c r="A20" t="s">
        <v>13</v>
      </c>
      <c r="B20" s="11">
        <v>39636</v>
      </c>
      <c r="C20" s="25">
        <v>4.8611111111111112E-3</v>
      </c>
      <c r="D20" s="14">
        <v>114.74934999999998</v>
      </c>
      <c r="E20" s="15">
        <f t="shared" si="0"/>
        <v>37.718096324127089</v>
      </c>
      <c r="F20" s="18">
        <v>37.619999999999997</v>
      </c>
      <c r="G20" s="50">
        <f t="shared" si="1"/>
        <v>9.809632412709135E-2</v>
      </c>
      <c r="H20" s="59"/>
      <c r="I20" s="20">
        <v>38.005649999999996</v>
      </c>
      <c r="J20" s="18">
        <v>37.86</v>
      </c>
      <c r="K20" s="48">
        <f t="shared" si="2"/>
        <v>0.14564999999999628</v>
      </c>
      <c r="L20" s="54">
        <f t="shared" si="6"/>
        <v>-4.7553675872904932E-2</v>
      </c>
      <c r="M20" s="6"/>
      <c r="N20" t="s">
        <v>13</v>
      </c>
      <c r="O20" s="11">
        <v>39636</v>
      </c>
      <c r="P20" s="25">
        <v>5.5555555555555558E-3</v>
      </c>
      <c r="Q20" s="14">
        <v>114.74934999999998</v>
      </c>
      <c r="R20" s="15">
        <f t="shared" si="3"/>
        <v>37.718096324127089</v>
      </c>
      <c r="S20" s="24">
        <v>37.46</v>
      </c>
      <c r="T20" s="51">
        <f t="shared" si="4"/>
        <v>0.25809632412708794</v>
      </c>
      <c r="U20" s="59"/>
      <c r="V20" s="20">
        <v>38.004000000000005</v>
      </c>
      <c r="W20" s="24">
        <v>37.56</v>
      </c>
      <c r="X20" s="46">
        <f t="shared" si="5"/>
        <v>0.44400000000000261</v>
      </c>
      <c r="Y20" s="56">
        <f t="shared" si="7"/>
        <v>-0.18590367587291468</v>
      </c>
      <c r="Z20" s="23">
        <v>1</v>
      </c>
    </row>
    <row r="21" spans="1:26" ht="15.6">
      <c r="A21" t="s">
        <v>14</v>
      </c>
      <c r="B21" s="11">
        <v>39647</v>
      </c>
      <c r="C21" s="25">
        <v>39.020138888888887</v>
      </c>
      <c r="D21" s="14">
        <v>114.75548451051</v>
      </c>
      <c r="E21" s="15">
        <f t="shared" si="0"/>
        <v>37.733908774614825</v>
      </c>
      <c r="F21" s="18">
        <v>37.6</v>
      </c>
      <c r="G21" s="50">
        <f t="shared" si="1"/>
        <v>0.13390877461482376</v>
      </c>
      <c r="H21" s="59"/>
      <c r="I21" s="20">
        <v>37.711693497845282</v>
      </c>
      <c r="J21" s="18">
        <v>37.549999999999997</v>
      </c>
      <c r="K21" s="48">
        <f t="shared" si="2"/>
        <v>0.16169349784528464</v>
      </c>
      <c r="L21" s="54">
        <f t="shared" si="6"/>
        <v>-2.7784723230460884E-2</v>
      </c>
      <c r="M21" s="6"/>
      <c r="N21" t="s">
        <v>14</v>
      </c>
      <c r="O21" s="11">
        <v>39647</v>
      </c>
      <c r="P21" s="25">
        <v>1.5277777777777777E-2</v>
      </c>
      <c r="Q21" s="14">
        <v>114.75542451039</v>
      </c>
      <c r="R21" s="15">
        <f t="shared" si="3"/>
        <v>37.733754116577657</v>
      </c>
      <c r="S21" s="24">
        <v>37.32</v>
      </c>
      <c r="T21" s="51">
        <f t="shared" si="4"/>
        <v>0.41375411657765682</v>
      </c>
      <c r="U21" s="59"/>
      <c r="V21" s="20">
        <v>37.712210450641408</v>
      </c>
      <c r="W21" s="24">
        <v>37.14</v>
      </c>
      <c r="X21" s="46">
        <f t="shared" si="5"/>
        <v>0.57221045064140696</v>
      </c>
      <c r="Y21" s="56">
        <f t="shared" si="7"/>
        <v>-0.15845633406375015</v>
      </c>
      <c r="Z21" s="23">
        <v>1</v>
      </c>
    </row>
    <row r="22" spans="1:26" ht="15.6">
      <c r="A22" t="s">
        <v>15</v>
      </c>
      <c r="B22" s="11">
        <v>39653</v>
      </c>
      <c r="C22" s="25">
        <v>1.6666666666666666E-2</v>
      </c>
      <c r="D22" s="14">
        <v>114.75529303464251</v>
      </c>
      <c r="E22" s="15">
        <f t="shared" si="0"/>
        <v>37.733415220932088</v>
      </c>
      <c r="F22" s="18">
        <v>37.6</v>
      </c>
      <c r="G22" s="50">
        <f t="shared" si="1"/>
        <v>0.13341522093208624</v>
      </c>
      <c r="H22" s="59"/>
      <c r="I22" s="20">
        <v>37.813533198684176</v>
      </c>
      <c r="J22" s="18">
        <v>37.64</v>
      </c>
      <c r="K22" s="48">
        <f t="shared" si="2"/>
        <v>0.17353319868417572</v>
      </c>
      <c r="L22" s="54">
        <f t="shared" si="6"/>
        <v>-4.0117977752089473E-2</v>
      </c>
      <c r="M22" s="6"/>
      <c r="N22" t="s">
        <v>15</v>
      </c>
      <c r="O22" s="11">
        <v>39653</v>
      </c>
      <c r="P22" s="25">
        <v>1.9444444444444445E-2</v>
      </c>
      <c r="Q22" s="14">
        <v>114.75525303456652</v>
      </c>
      <c r="R22" s="15">
        <f t="shared" si="3"/>
        <v>37.733312115600064</v>
      </c>
      <c r="S22" s="24">
        <v>37.299999999999997</v>
      </c>
      <c r="T22" s="51">
        <f t="shared" si="4"/>
        <v>0.43331211560006722</v>
      </c>
      <c r="U22" s="59"/>
      <c r="V22" s="20">
        <v>37.81314548408708</v>
      </c>
      <c r="W22" s="24">
        <v>37.229999999999997</v>
      </c>
      <c r="X22" s="46">
        <f t="shared" si="5"/>
        <v>0.58314548408708333</v>
      </c>
      <c r="Y22" s="56">
        <f t="shared" si="7"/>
        <v>-0.14983336848701612</v>
      </c>
      <c r="Z22" s="23">
        <v>1</v>
      </c>
    </row>
    <row r="23" spans="1:26" ht="15.6">
      <c r="A23" t="s">
        <v>16</v>
      </c>
      <c r="B23" s="11">
        <v>39708</v>
      </c>
      <c r="C23" s="25">
        <v>2.0833333333333332E-2</v>
      </c>
      <c r="D23" s="14">
        <v>114.75643600000001</v>
      </c>
      <c r="E23" s="15">
        <f t="shared" si="0"/>
        <v>37.736361362369742</v>
      </c>
      <c r="F23" s="18">
        <v>37.56</v>
      </c>
      <c r="G23" s="50">
        <f t="shared" si="1"/>
        <v>0.17636136236973954</v>
      </c>
      <c r="H23" s="59"/>
      <c r="I23" s="20">
        <v>38.000650000000007</v>
      </c>
      <c r="J23" s="18">
        <v>37.74</v>
      </c>
      <c r="K23" s="48">
        <f t="shared" si="2"/>
        <v>0.26065000000000538</v>
      </c>
      <c r="L23" s="54">
        <f t="shared" si="6"/>
        <v>-8.4288637630265839E-2</v>
      </c>
      <c r="M23" s="6"/>
      <c r="N23" t="s">
        <v>16</v>
      </c>
      <c r="O23" s="11">
        <v>39708</v>
      </c>
      <c r="P23" s="25" t="s">
        <v>36</v>
      </c>
      <c r="Q23" s="14">
        <v>114.75643050000001</v>
      </c>
      <c r="R23" s="15">
        <f t="shared" si="3"/>
        <v>37.736347185399623</v>
      </c>
      <c r="S23" s="24">
        <v>37.24</v>
      </c>
      <c r="T23" s="51">
        <f t="shared" si="4"/>
        <v>0.49634718539962108</v>
      </c>
      <c r="U23" s="59"/>
      <c r="V23" s="20">
        <v>38.011449999999996</v>
      </c>
      <c r="W23" s="24">
        <v>37.39</v>
      </c>
      <c r="X23" s="46">
        <f t="shared" si="5"/>
        <v>0.62144999999999584</v>
      </c>
      <c r="Y23" s="56">
        <f t="shared" si="7"/>
        <v>-0.12510281460037476</v>
      </c>
      <c r="Z23" s="23">
        <v>1</v>
      </c>
    </row>
    <row r="24" spans="1:26" ht="15.6">
      <c r="A24" t="s">
        <v>17</v>
      </c>
      <c r="B24" s="11">
        <v>39713</v>
      </c>
      <c r="C24" s="25">
        <v>2.5694444444444447E-2</v>
      </c>
      <c r="D24" s="14">
        <v>114.75461750000002</v>
      </c>
      <c r="E24" s="15">
        <f t="shared" si="0"/>
        <v>37.731673944116324</v>
      </c>
      <c r="F24" s="18">
        <v>37.549999999999997</v>
      </c>
      <c r="G24" s="50">
        <f t="shared" si="1"/>
        <v>0.18167394411632642</v>
      </c>
      <c r="H24" s="59"/>
      <c r="I24" s="20">
        <v>38.013900000000007</v>
      </c>
      <c r="J24" s="18">
        <v>37.76</v>
      </c>
      <c r="K24" s="48">
        <f t="shared" si="2"/>
        <v>0.25390000000000867</v>
      </c>
      <c r="L24" s="54">
        <f t="shared" si="6"/>
        <v>-7.222605588368225E-2</v>
      </c>
      <c r="M24" s="6"/>
      <c r="N24" t="s">
        <v>17</v>
      </c>
      <c r="O24" s="11">
        <v>39713</v>
      </c>
      <c r="P24" s="25">
        <v>2.013888888888889E-2</v>
      </c>
      <c r="Q24" s="14">
        <v>114.75479500000002</v>
      </c>
      <c r="R24" s="15">
        <f t="shared" si="3"/>
        <v>37.732131472939393</v>
      </c>
      <c r="S24" s="24">
        <v>37.25</v>
      </c>
      <c r="T24" s="51">
        <f t="shared" si="4"/>
        <v>0.48213147293939329</v>
      </c>
      <c r="U24" s="59"/>
      <c r="V24" s="20">
        <v>38.038799999999995</v>
      </c>
      <c r="W24" s="24">
        <v>37.42</v>
      </c>
      <c r="X24" s="46">
        <f t="shared" si="5"/>
        <v>0.61879999999999313</v>
      </c>
      <c r="Y24" s="56">
        <f t="shared" si="7"/>
        <v>-0.13666852706059984</v>
      </c>
      <c r="Z24" s="23">
        <v>1</v>
      </c>
    </row>
    <row r="25" spans="1:26" ht="15.6">
      <c r="A25" t="s">
        <v>18</v>
      </c>
      <c r="B25" s="11">
        <v>39728</v>
      </c>
      <c r="C25" s="25">
        <v>2.0833333333333332E-2</v>
      </c>
      <c r="D25" s="14">
        <v>114.75345999999999</v>
      </c>
      <c r="E25" s="15">
        <f t="shared" si="0"/>
        <v>37.728690342341842</v>
      </c>
      <c r="F25" s="18">
        <v>37.520000000000003</v>
      </c>
      <c r="G25" s="50">
        <f t="shared" si="1"/>
        <v>0.20869034234183914</v>
      </c>
      <c r="H25" s="59"/>
      <c r="I25" s="20">
        <v>38.001499999999986</v>
      </c>
      <c r="J25" s="18">
        <v>37.76</v>
      </c>
      <c r="K25" s="48">
        <f t="shared" si="2"/>
        <v>0.24149999999998784</v>
      </c>
      <c r="L25" s="54">
        <f t="shared" si="6"/>
        <v>-3.2809657658148694E-2</v>
      </c>
      <c r="M25" s="6"/>
      <c r="N25" t="s">
        <v>18</v>
      </c>
      <c r="O25" s="11">
        <v>39728</v>
      </c>
      <c r="P25" s="25">
        <v>2.0833333333333332E-2</v>
      </c>
      <c r="Q25" s="14">
        <v>114.75333500000002</v>
      </c>
      <c r="R25" s="15">
        <f t="shared" si="3"/>
        <v>37.728368139300592</v>
      </c>
      <c r="S25" s="24">
        <v>37.35</v>
      </c>
      <c r="T25" s="51">
        <f t="shared" si="4"/>
        <v>0.37836813930059066</v>
      </c>
      <c r="U25" s="59"/>
      <c r="V25" s="20">
        <v>38.000150000000005</v>
      </c>
      <c r="W25" s="24">
        <v>37.520000000000003</v>
      </c>
      <c r="X25" s="46">
        <f t="shared" si="5"/>
        <v>0.48015000000000185</v>
      </c>
      <c r="Y25" s="56">
        <f t="shared" si="7"/>
        <v>-0.1017818606994112</v>
      </c>
      <c r="Z25" s="23">
        <v>2</v>
      </c>
    </row>
    <row r="26" spans="1:26" ht="15.6">
      <c r="A26" t="s">
        <v>19</v>
      </c>
      <c r="B26" s="11">
        <v>39742</v>
      </c>
      <c r="C26" s="25">
        <v>1.7361111111111112E-2</v>
      </c>
      <c r="D26" s="14">
        <v>114.75333500000004</v>
      </c>
      <c r="E26" s="15">
        <f t="shared" si="0"/>
        <v>37.728368139300649</v>
      </c>
      <c r="F26" s="18">
        <v>37.43</v>
      </c>
      <c r="G26" s="50">
        <f t="shared" si="1"/>
        <v>0.2983681393006492</v>
      </c>
      <c r="H26" s="59"/>
      <c r="I26" s="20">
        <v>37.997900000000008</v>
      </c>
      <c r="J26" s="18">
        <v>37.64</v>
      </c>
      <c r="K26" s="48">
        <f t="shared" si="2"/>
        <v>0.35790000000000788</v>
      </c>
      <c r="L26" s="54">
        <f t="shared" si="6"/>
        <v>-5.9531860699358674E-2</v>
      </c>
      <c r="M26" s="6"/>
      <c r="N26" t="s">
        <v>19</v>
      </c>
      <c r="O26" s="11">
        <v>39742</v>
      </c>
      <c r="P26" s="25">
        <v>1.3888888888888888E-2</v>
      </c>
      <c r="Q26" s="14">
        <v>114.75331000000001</v>
      </c>
      <c r="R26" s="15">
        <f t="shared" si="3"/>
        <v>37.728303698696422</v>
      </c>
      <c r="S26" s="24">
        <v>37.31</v>
      </c>
      <c r="T26" s="51">
        <f t="shared" si="4"/>
        <v>0.4183036986964197</v>
      </c>
      <c r="U26" s="59"/>
      <c r="V26" s="20">
        <v>37.999140000000011</v>
      </c>
      <c r="W26" s="24">
        <v>37.49</v>
      </c>
      <c r="X26" s="46">
        <f t="shared" si="5"/>
        <v>0.50914000000000925</v>
      </c>
      <c r="Y26" s="56">
        <f t="shared" si="7"/>
        <v>-9.0836301303589551E-2</v>
      </c>
      <c r="Z26" s="23">
        <v>2</v>
      </c>
    </row>
    <row r="27" spans="1:26" ht="15.6">
      <c r="A27" t="s">
        <v>2</v>
      </c>
      <c r="B27" s="11">
        <v>39783</v>
      </c>
      <c r="C27" s="25">
        <v>5.7870370370370366E-5</v>
      </c>
      <c r="D27" s="14">
        <v>114.7529</v>
      </c>
      <c r="E27" s="15">
        <v>37.73354999999998</v>
      </c>
      <c r="F27" s="18">
        <v>37.64</v>
      </c>
      <c r="G27" s="50">
        <f t="shared" si="1"/>
        <v>9.354999999997915E-2</v>
      </c>
      <c r="H27" s="59"/>
      <c r="I27" s="10">
        <v>37.734000000000002</v>
      </c>
      <c r="J27" s="26">
        <v>37.64</v>
      </c>
      <c r="K27" s="48">
        <f t="shared" si="2"/>
        <v>9.4000000000001194E-2</v>
      </c>
      <c r="L27" s="54">
        <f t="shared" si="6"/>
        <v>-4.5000000002204388E-4</v>
      </c>
      <c r="M27" s="6"/>
      <c r="N27" s="13" t="s">
        <v>2</v>
      </c>
      <c r="O27" s="11">
        <v>39783</v>
      </c>
      <c r="P27" s="25">
        <v>4.6296296296296294E-5</v>
      </c>
      <c r="Q27" s="14">
        <v>114.7529</v>
      </c>
      <c r="R27" s="15">
        <v>37.733650000000004</v>
      </c>
      <c r="S27" s="24">
        <v>37.58</v>
      </c>
      <c r="T27" s="51">
        <f t="shared" si="4"/>
        <v>0.15365000000000606</v>
      </c>
      <c r="U27" s="59"/>
      <c r="V27" s="10">
        <v>37.734000000000002</v>
      </c>
      <c r="W27" s="12">
        <v>37.58</v>
      </c>
      <c r="X27" s="46">
        <f t="shared" si="5"/>
        <v>0.15400000000000347</v>
      </c>
      <c r="Y27" s="56">
        <f t="shared" si="7"/>
        <v>-3.4999999999740794E-4</v>
      </c>
      <c r="Z27" s="23">
        <v>2</v>
      </c>
    </row>
    <row r="30" spans="1:26">
      <c r="A30" s="30" t="s">
        <v>65</v>
      </c>
      <c r="N30" s="30" t="s">
        <v>69</v>
      </c>
    </row>
    <row r="31" spans="1:26">
      <c r="A31" s="30"/>
      <c r="N31" s="30"/>
    </row>
    <row r="32" spans="1:26" ht="18">
      <c r="A32" s="30"/>
      <c r="B32" s="31" t="s">
        <v>42</v>
      </c>
      <c r="C32" s="31" t="s">
        <v>66</v>
      </c>
      <c r="D32" s="31" t="s">
        <v>67</v>
      </c>
      <c r="E32" s="31" t="s">
        <v>68</v>
      </c>
      <c r="F32" s="31" t="s">
        <v>43</v>
      </c>
      <c r="G32" s="31" t="s">
        <v>44</v>
      </c>
      <c r="H32" s="31" t="s">
        <v>82</v>
      </c>
      <c r="I32" s="31" t="s">
        <v>45</v>
      </c>
      <c r="J32" s="31" t="s">
        <v>46</v>
      </c>
      <c r="K32" s="31" t="s">
        <v>81</v>
      </c>
      <c r="L32" s="31" t="s">
        <v>81</v>
      </c>
      <c r="N32" s="30"/>
      <c r="O32" s="31" t="s">
        <v>42</v>
      </c>
      <c r="P32" s="31" t="s">
        <v>66</v>
      </c>
      <c r="Q32" s="31" t="s">
        <v>67</v>
      </c>
      <c r="R32" s="31" t="s">
        <v>68</v>
      </c>
      <c r="S32" s="31" t="s">
        <v>43</v>
      </c>
      <c r="T32" s="31" t="s">
        <v>44</v>
      </c>
      <c r="U32" s="31" t="s">
        <v>82</v>
      </c>
      <c r="V32" s="31" t="s">
        <v>45</v>
      </c>
      <c r="W32" s="31" t="s">
        <v>46</v>
      </c>
      <c r="X32" s="31" t="s">
        <v>81</v>
      </c>
      <c r="Y32" s="31" t="s">
        <v>81</v>
      </c>
    </row>
    <row r="33" spans="1:25" ht="15.6">
      <c r="A33" s="32" t="s">
        <v>47</v>
      </c>
      <c r="B33" s="33">
        <v>6.5694668533165558E-3</v>
      </c>
      <c r="C33" s="33">
        <v>1.1417762191191644E-3</v>
      </c>
      <c r="D33">
        <f>0.007/2</f>
        <v>3.5000000000000001E-3</v>
      </c>
      <c r="E33">
        <v>2.3E-3</v>
      </c>
      <c r="F33">
        <f>0.01/2</f>
        <v>5.0000000000000001E-3</v>
      </c>
      <c r="G33">
        <v>5.0000000000000001E-4</v>
      </c>
      <c r="H33" s="13">
        <f>$J$5</f>
        <v>1.4433756729740645E-3</v>
      </c>
      <c r="I33" s="33">
        <f>0.01/2/SQRT(3)</f>
        <v>2.886751345948129E-3</v>
      </c>
      <c r="K33" s="50">
        <f>SQRT(B33^2+C33^2+D33^2+E33^2+F33^2+G33^2+H33^2+I33^2+J33^2)</f>
        <v>9.8827230224284666E-3</v>
      </c>
      <c r="L33" s="54">
        <f t="shared" ref="L33:L50" si="8">SQRT(K33^2+K63^2)</f>
        <v>1.3901550105752307E-2</v>
      </c>
      <c r="N33" s="32" t="s">
        <v>47</v>
      </c>
      <c r="O33" s="33">
        <v>1.4680814547886787E-2</v>
      </c>
      <c r="P33" s="33">
        <v>1.051535634060618E-3</v>
      </c>
      <c r="Q33">
        <f>0.007/2</f>
        <v>3.5000000000000001E-3</v>
      </c>
      <c r="R33">
        <v>2.3E-3</v>
      </c>
      <c r="S33">
        <f>0.01/2</f>
        <v>5.0000000000000001E-3</v>
      </c>
      <c r="T33">
        <v>5.0000000000000001E-4</v>
      </c>
      <c r="U33" s="13">
        <f>$J$5</f>
        <v>1.4433756729740645E-3</v>
      </c>
      <c r="V33" s="33">
        <f>0.01/2/SQRT(3)</f>
        <v>2.886751345948129E-3</v>
      </c>
      <c r="X33" s="51">
        <f>SQRT(O33^2+P33^2+Q33^2+R33^2+S33^2+T33^2+U33^2+V33^2+W33^2)</f>
        <v>1.6426768082791279E-2</v>
      </c>
      <c r="Y33" s="56">
        <f t="shared" ref="Y33:Y50" si="9">SQRT(X33^2+X63^2)</f>
        <v>2.3186075259911652E-2</v>
      </c>
    </row>
    <row r="34" spans="1:25" s="40" customFormat="1" ht="15.6">
      <c r="A34" s="32" t="s">
        <v>48</v>
      </c>
      <c r="B34" s="39">
        <v>5.0000000000000001E-3</v>
      </c>
      <c r="C34" s="39">
        <v>1E-3</v>
      </c>
      <c r="D34" s="40">
        <f t="shared" ref="D34:D50" si="10">0.007/2</f>
        <v>3.5000000000000001E-3</v>
      </c>
      <c r="E34" s="40">
        <v>2.3E-3</v>
      </c>
      <c r="F34" s="40">
        <f t="shared" ref="F34:F50" si="11">0.01/2</f>
        <v>5.0000000000000001E-3</v>
      </c>
      <c r="G34" s="39">
        <v>5.0000000000000001E-4</v>
      </c>
      <c r="H34" s="13">
        <f t="shared" ref="H34:H50" si="12">$J$5</f>
        <v>1.4433756729740645E-3</v>
      </c>
      <c r="I34" s="39">
        <f t="shared" ref="I34:I50" si="13">0.01/2/SQRT(3)</f>
        <v>2.886751345948129E-3</v>
      </c>
      <c r="K34" s="50">
        <f t="shared" ref="K34:K50" si="14">SQRT(B34^2+C34^2+D34^2+E34^2+F34^2+G34^2+H34^2+I34^2+J34^2)</f>
        <v>8.8998127321122146E-3</v>
      </c>
      <c r="L34" s="54">
        <f t="shared" si="8"/>
        <v>1.6493635136015348E-2</v>
      </c>
      <c r="N34" s="32" t="s">
        <v>48</v>
      </c>
      <c r="O34" s="39">
        <v>4.1000000000000002E-2</v>
      </c>
      <c r="P34" s="39">
        <v>1E-3</v>
      </c>
      <c r="Q34" s="40">
        <f t="shared" ref="Q34:Q50" si="15">0.007/2</f>
        <v>3.5000000000000001E-3</v>
      </c>
      <c r="R34" s="40">
        <v>2.3E-3</v>
      </c>
      <c r="S34" s="40">
        <f t="shared" ref="S34:S50" si="16">0.01/2</f>
        <v>5.0000000000000001E-3</v>
      </c>
      <c r="T34" s="39">
        <v>5.0000000000000001E-4</v>
      </c>
      <c r="U34" s="13">
        <f t="shared" ref="U34:U50" si="17">$J$5</f>
        <v>1.4433756729740645E-3</v>
      </c>
      <c r="V34" s="39">
        <f t="shared" ref="V34:V50" si="18">0.01/2/SQRT(3)</f>
        <v>2.886751345948129E-3</v>
      </c>
      <c r="X34" s="51">
        <f t="shared" ref="X34:X50" si="19">SQRT(O34^2+P34^2+Q34^2+R34^2+S34^2+T34^2+U34^2+V34^2+W34^2)</f>
        <v>4.1655811919426883E-2</v>
      </c>
      <c r="Y34" s="56">
        <f t="shared" si="9"/>
        <v>5.3916973208814313E-2</v>
      </c>
    </row>
    <row r="35" spans="1:25" s="40" customFormat="1" ht="15.6">
      <c r="A35" s="32" t="s">
        <v>49</v>
      </c>
      <c r="B35" s="39">
        <v>0.01</v>
      </c>
      <c r="C35" s="39">
        <v>1E-3</v>
      </c>
      <c r="D35" s="40">
        <f t="shared" si="10"/>
        <v>3.5000000000000001E-3</v>
      </c>
      <c r="E35" s="40">
        <v>2.3E-3</v>
      </c>
      <c r="F35" s="40">
        <f t="shared" si="11"/>
        <v>5.0000000000000001E-3</v>
      </c>
      <c r="G35" s="39">
        <v>5.0000000000000001E-4</v>
      </c>
      <c r="H35" s="13">
        <f t="shared" si="12"/>
        <v>1.4433756729740645E-3</v>
      </c>
      <c r="I35" s="39">
        <f t="shared" si="13"/>
        <v>2.886751345948129E-3</v>
      </c>
      <c r="K35" s="50">
        <f t="shared" si="14"/>
        <v>1.2417997691522843E-2</v>
      </c>
      <c r="L35" s="54">
        <f t="shared" si="8"/>
        <v>1.7833676009168721E-2</v>
      </c>
      <c r="N35" s="32" t="s">
        <v>49</v>
      </c>
      <c r="O35" s="39">
        <v>2.8000000000000001E-2</v>
      </c>
      <c r="P35" s="39">
        <v>1E-3</v>
      </c>
      <c r="Q35" s="40">
        <f t="shared" si="15"/>
        <v>3.5000000000000001E-3</v>
      </c>
      <c r="R35" s="40">
        <v>2.3E-3</v>
      </c>
      <c r="S35" s="40">
        <f t="shared" si="16"/>
        <v>5.0000000000000001E-3</v>
      </c>
      <c r="T35" s="39">
        <v>5.0000000000000001E-4</v>
      </c>
      <c r="U35" s="13">
        <f t="shared" si="17"/>
        <v>1.4433756729740645E-3</v>
      </c>
      <c r="V35" s="39">
        <f t="shared" si="18"/>
        <v>2.886751345948129E-3</v>
      </c>
      <c r="X35" s="51">
        <f t="shared" si="19"/>
        <v>2.89517990229738E-2</v>
      </c>
      <c r="Y35" s="56">
        <f t="shared" si="9"/>
        <v>3.9484680573609814E-2</v>
      </c>
    </row>
    <row r="36" spans="1:25" ht="15.6">
      <c r="A36" s="32" t="s">
        <v>50</v>
      </c>
      <c r="B36" s="33">
        <v>6.1000000000000004E-3</v>
      </c>
      <c r="C36" s="33">
        <v>7.9000000000000001E-4</v>
      </c>
      <c r="D36">
        <f t="shared" si="10"/>
        <v>3.5000000000000001E-3</v>
      </c>
      <c r="E36">
        <v>2.3E-3</v>
      </c>
      <c r="F36">
        <f t="shared" si="11"/>
        <v>5.0000000000000001E-3</v>
      </c>
      <c r="G36">
        <v>5.0000000000000001E-4</v>
      </c>
      <c r="H36" s="13">
        <f t="shared" si="12"/>
        <v>1.4433756729740645E-3</v>
      </c>
      <c r="I36" s="33">
        <f t="shared" si="13"/>
        <v>2.886751345948129E-3</v>
      </c>
      <c r="J36">
        <v>2.3E-3</v>
      </c>
      <c r="K36" s="50">
        <f t="shared" si="14"/>
        <v>9.8148238224976137E-3</v>
      </c>
      <c r="L36" s="54">
        <f>SQRT(K36^2+K66^2)</f>
        <v>0.18872978090380962</v>
      </c>
      <c r="N36" s="32" t="s">
        <v>50</v>
      </c>
      <c r="O36" s="33">
        <v>2.4799999999999999E-2</v>
      </c>
      <c r="P36" s="33">
        <v>1.1800000000000001E-3</v>
      </c>
      <c r="Q36">
        <f t="shared" si="15"/>
        <v>3.5000000000000001E-3</v>
      </c>
      <c r="R36">
        <v>2.3E-3</v>
      </c>
      <c r="S36">
        <f t="shared" si="16"/>
        <v>5.0000000000000001E-3</v>
      </c>
      <c r="T36">
        <v>5.0000000000000001E-4</v>
      </c>
      <c r="U36" s="13">
        <f t="shared" si="17"/>
        <v>1.4433756729740645E-3</v>
      </c>
      <c r="V36" s="33">
        <f t="shared" si="18"/>
        <v>2.886751345948129E-3</v>
      </c>
      <c r="W36">
        <v>2.3E-3</v>
      </c>
      <c r="X36" s="51">
        <f t="shared" si="19"/>
        <v>2.5979396965031092E-2</v>
      </c>
      <c r="Y36" s="56">
        <f t="shared" si="9"/>
        <v>0.18645737019490538</v>
      </c>
    </row>
    <row r="37" spans="1:25" ht="15.6">
      <c r="A37" s="32" t="s">
        <v>51</v>
      </c>
      <c r="B37" s="33">
        <v>6.1000000000000004E-3</v>
      </c>
      <c r="C37" s="33">
        <v>1.2600000000000001E-3</v>
      </c>
      <c r="D37">
        <f t="shared" si="10"/>
        <v>3.5000000000000001E-3</v>
      </c>
      <c r="E37">
        <v>2.3E-3</v>
      </c>
      <c r="F37">
        <f t="shared" si="11"/>
        <v>5.0000000000000001E-3</v>
      </c>
      <c r="G37">
        <v>5.0000000000000001E-4</v>
      </c>
      <c r="H37" s="13">
        <f t="shared" si="12"/>
        <v>1.4433756729740645E-3</v>
      </c>
      <c r="I37" s="33">
        <f t="shared" si="13"/>
        <v>2.886751345948129E-3</v>
      </c>
      <c r="J37">
        <v>2.3E-3</v>
      </c>
      <c r="K37" s="50">
        <f t="shared" si="14"/>
        <v>9.8637856154048017E-3</v>
      </c>
      <c r="L37" s="54">
        <f t="shared" si="8"/>
        <v>0.19552492833395949</v>
      </c>
      <c r="N37" s="32" t="s">
        <v>51</v>
      </c>
      <c r="O37" s="33">
        <v>1.6400000000000001E-2</v>
      </c>
      <c r="P37" s="33">
        <v>1.1100000000000001E-3</v>
      </c>
      <c r="Q37">
        <f t="shared" si="15"/>
        <v>3.5000000000000001E-3</v>
      </c>
      <c r="R37">
        <v>2.3E-3</v>
      </c>
      <c r="S37">
        <f t="shared" si="16"/>
        <v>5.0000000000000001E-3</v>
      </c>
      <c r="T37">
        <v>5.0000000000000001E-4</v>
      </c>
      <c r="U37" s="13">
        <f t="shared" si="17"/>
        <v>1.4433756729740645E-3</v>
      </c>
      <c r="V37" s="33">
        <f t="shared" si="18"/>
        <v>2.886751345948129E-3</v>
      </c>
      <c r="W37">
        <v>2.3E-3</v>
      </c>
      <c r="X37" s="51">
        <f t="shared" si="19"/>
        <v>1.8129775692673829E-2</v>
      </c>
      <c r="Y37" s="56">
        <f t="shared" si="9"/>
        <v>0.19241489209518059</v>
      </c>
    </row>
    <row r="38" spans="1:25" ht="15.6">
      <c r="A38" s="32" t="s">
        <v>52</v>
      </c>
      <c r="B38" s="33">
        <v>9.4999999999999998E-3</v>
      </c>
      <c r="C38" s="33">
        <v>2.7999999999999998E-4</v>
      </c>
      <c r="D38">
        <f t="shared" si="10"/>
        <v>3.5000000000000001E-3</v>
      </c>
      <c r="E38">
        <v>2.3E-3</v>
      </c>
      <c r="F38">
        <f t="shared" si="11"/>
        <v>5.0000000000000001E-3</v>
      </c>
      <c r="G38">
        <v>5.0000000000000001E-4</v>
      </c>
      <c r="H38" s="13">
        <f t="shared" si="12"/>
        <v>1.4433756729740645E-3</v>
      </c>
      <c r="I38" s="33">
        <f t="shared" si="13"/>
        <v>2.886751345948129E-3</v>
      </c>
      <c r="K38" s="50">
        <f t="shared" si="14"/>
        <v>1.198061211569203E-2</v>
      </c>
      <c r="L38" s="54">
        <f t="shared" si="8"/>
        <v>2.6928408772756176E-2</v>
      </c>
      <c r="N38" s="32" t="s">
        <v>52</v>
      </c>
      <c r="O38" s="33">
        <v>3.0110000000000001E-2</v>
      </c>
      <c r="P38" s="33">
        <v>3.5E-4</v>
      </c>
      <c r="Q38">
        <f t="shared" si="15"/>
        <v>3.5000000000000001E-3</v>
      </c>
      <c r="R38">
        <v>2.3E-3</v>
      </c>
      <c r="S38">
        <f t="shared" si="16"/>
        <v>5.0000000000000001E-3</v>
      </c>
      <c r="T38">
        <v>5.0000000000000001E-4</v>
      </c>
      <c r="U38" s="13">
        <f t="shared" si="17"/>
        <v>1.4433756729740645E-3</v>
      </c>
      <c r="V38" s="33">
        <f t="shared" si="18"/>
        <v>2.886751345948129E-3</v>
      </c>
      <c r="X38" s="51">
        <f t="shared" si="19"/>
        <v>3.0982918950070968E-2</v>
      </c>
      <c r="Y38" s="56">
        <f t="shared" si="9"/>
        <v>4.3621278359125021E-2</v>
      </c>
    </row>
    <row r="39" spans="1:25" ht="15.6">
      <c r="A39" s="32" t="s">
        <v>53</v>
      </c>
      <c r="B39" s="33">
        <v>7.1999999999999998E-3</v>
      </c>
      <c r="C39" s="33">
        <v>1.9000000000000001E-4</v>
      </c>
      <c r="D39">
        <f t="shared" si="10"/>
        <v>3.5000000000000001E-3</v>
      </c>
      <c r="E39">
        <v>2.3E-3</v>
      </c>
      <c r="F39">
        <f t="shared" si="11"/>
        <v>5.0000000000000001E-3</v>
      </c>
      <c r="G39">
        <v>5.0000000000000001E-4</v>
      </c>
      <c r="H39" s="13">
        <f t="shared" si="12"/>
        <v>1.4433756729740645E-3</v>
      </c>
      <c r="I39" s="33">
        <f t="shared" si="13"/>
        <v>2.886751345948129E-3</v>
      </c>
      <c r="K39" s="50">
        <f t="shared" si="14"/>
        <v>1.025098857021442E-2</v>
      </c>
      <c r="L39" s="54">
        <f t="shared" si="8"/>
        <v>2.5163068156181825E-2</v>
      </c>
      <c r="N39" s="32" t="s">
        <v>53</v>
      </c>
      <c r="O39" s="33">
        <v>1.7139999999999999E-2</v>
      </c>
      <c r="P39" s="33">
        <v>2.7999999999999998E-4</v>
      </c>
      <c r="Q39">
        <f t="shared" si="15"/>
        <v>3.5000000000000001E-3</v>
      </c>
      <c r="R39">
        <v>2.3E-3</v>
      </c>
      <c r="S39">
        <f t="shared" si="16"/>
        <v>5.0000000000000001E-3</v>
      </c>
      <c r="T39">
        <v>5.0000000000000001E-4</v>
      </c>
      <c r="U39" s="13">
        <f t="shared" si="17"/>
        <v>1.4433756729740645E-3</v>
      </c>
      <c r="V39" s="33">
        <f t="shared" si="18"/>
        <v>2.886751345948129E-3</v>
      </c>
      <c r="X39" s="51">
        <f t="shared" si="19"/>
        <v>1.862967167361429E-2</v>
      </c>
      <c r="Y39" s="56">
        <f t="shared" si="9"/>
        <v>3.3458396540071246E-2</v>
      </c>
    </row>
    <row r="40" spans="1:25" ht="15.6">
      <c r="A40" s="32" t="s">
        <v>54</v>
      </c>
      <c r="B40" s="33">
        <v>1.0990426455976589E-2</v>
      </c>
      <c r="C40" s="33">
        <v>3.7772308265706782E-4</v>
      </c>
      <c r="D40">
        <f t="shared" si="10"/>
        <v>3.5000000000000001E-3</v>
      </c>
      <c r="E40">
        <v>2.3E-3</v>
      </c>
      <c r="F40">
        <f t="shared" si="11"/>
        <v>5.0000000000000001E-3</v>
      </c>
      <c r="G40">
        <v>5.0000000000000001E-4</v>
      </c>
      <c r="H40" s="13">
        <f t="shared" si="12"/>
        <v>1.4433756729740645E-3</v>
      </c>
      <c r="I40" s="33">
        <f t="shared" si="13"/>
        <v>2.886751345948129E-3</v>
      </c>
      <c r="K40" s="50">
        <f t="shared" si="14"/>
        <v>1.3196166681202113E-2</v>
      </c>
      <c r="L40" s="54">
        <f t="shared" si="8"/>
        <v>2.6494319967053745E-2</v>
      </c>
      <c r="N40" s="32" t="s">
        <v>54</v>
      </c>
      <c r="O40" s="33">
        <v>2.0641042405337363E-2</v>
      </c>
      <c r="P40" s="33">
        <v>3.8573869574438252E-4</v>
      </c>
      <c r="Q40">
        <f t="shared" si="15"/>
        <v>3.5000000000000001E-3</v>
      </c>
      <c r="R40">
        <v>2.3E-3</v>
      </c>
      <c r="S40">
        <f t="shared" si="16"/>
        <v>5.0000000000000001E-3</v>
      </c>
      <c r="T40">
        <v>5.0000000000000001E-4</v>
      </c>
      <c r="U40" s="13">
        <f t="shared" si="17"/>
        <v>1.4433756729740645E-3</v>
      </c>
      <c r="V40" s="33">
        <f t="shared" si="18"/>
        <v>2.886751345948129E-3</v>
      </c>
      <c r="X40" s="51">
        <f t="shared" si="19"/>
        <v>2.1895389756453217E-2</v>
      </c>
      <c r="Y40" s="56">
        <f t="shared" si="9"/>
        <v>3.6507531373306666E-2</v>
      </c>
    </row>
    <row r="41" spans="1:25" ht="15.6">
      <c r="A41" s="32" t="s">
        <v>55</v>
      </c>
      <c r="B41" s="33">
        <v>8.506963092234511E-3</v>
      </c>
      <c r="C41" s="33">
        <v>5.4117292114485801E-4</v>
      </c>
      <c r="D41">
        <f t="shared" si="10"/>
        <v>3.5000000000000001E-3</v>
      </c>
      <c r="E41">
        <v>2.3E-3</v>
      </c>
      <c r="F41">
        <f t="shared" si="11"/>
        <v>5.0000000000000001E-3</v>
      </c>
      <c r="G41">
        <v>5.0000000000000001E-4</v>
      </c>
      <c r="H41" s="13">
        <f t="shared" si="12"/>
        <v>1.4433756729740645E-3</v>
      </c>
      <c r="I41" s="33">
        <f t="shared" si="13"/>
        <v>2.886751345948129E-3</v>
      </c>
      <c r="K41" s="50">
        <f t="shared" si="14"/>
        <v>1.1219088904625333E-2</v>
      </c>
      <c r="L41" s="54">
        <f t="shared" si="8"/>
        <v>2.5163135624289335E-2</v>
      </c>
      <c r="N41" s="32" t="s">
        <v>55</v>
      </c>
      <c r="O41" s="33">
        <v>1.571958215595801E-2</v>
      </c>
      <c r="P41" s="33">
        <v>4.6918219528835104E-4</v>
      </c>
      <c r="Q41">
        <f t="shared" si="15"/>
        <v>3.5000000000000001E-3</v>
      </c>
      <c r="R41">
        <v>2.3E-3</v>
      </c>
      <c r="S41">
        <f t="shared" si="16"/>
        <v>5.0000000000000001E-3</v>
      </c>
      <c r="T41">
        <v>5.0000000000000001E-4</v>
      </c>
      <c r="U41" s="13">
        <f t="shared" si="17"/>
        <v>1.4433756729740645E-3</v>
      </c>
      <c r="V41" s="33">
        <f t="shared" si="18"/>
        <v>2.886751345948129E-3</v>
      </c>
      <c r="X41" s="51">
        <f t="shared" si="19"/>
        <v>1.7335860571571163E-2</v>
      </c>
      <c r="Y41" s="56">
        <f t="shared" si="9"/>
        <v>4.2837577273571431E-2</v>
      </c>
    </row>
    <row r="42" spans="1:25" ht="15.6">
      <c r="A42" s="32" t="s">
        <v>56</v>
      </c>
      <c r="B42" s="33">
        <v>1.0699237552766087E-2</v>
      </c>
      <c r="C42" s="33">
        <v>7.9337342377156005E-4</v>
      </c>
      <c r="D42">
        <f t="shared" si="10"/>
        <v>3.5000000000000001E-3</v>
      </c>
      <c r="E42">
        <v>2.3E-3</v>
      </c>
      <c r="F42">
        <f t="shared" si="11"/>
        <v>5.0000000000000001E-3</v>
      </c>
      <c r="G42">
        <v>5.0000000000000001E-4</v>
      </c>
      <c r="H42" s="13">
        <f t="shared" si="12"/>
        <v>1.4433756729740645E-3</v>
      </c>
      <c r="I42" s="33">
        <f t="shared" si="13"/>
        <v>2.886751345948129E-3</v>
      </c>
      <c r="K42" s="50">
        <f t="shared" si="14"/>
        <v>1.2973426388843223E-2</v>
      </c>
      <c r="L42" s="54">
        <f t="shared" si="8"/>
        <v>2.3665986458919028E-2</v>
      </c>
      <c r="N42" s="32" t="s">
        <v>56</v>
      </c>
      <c r="O42" s="33">
        <v>1.9493588689617179E-2</v>
      </c>
      <c r="P42" s="33">
        <v>5.7637242978518391E-4</v>
      </c>
      <c r="Q42">
        <f t="shared" si="15"/>
        <v>3.5000000000000001E-3</v>
      </c>
      <c r="R42">
        <v>2.3E-3</v>
      </c>
      <c r="S42">
        <f t="shared" si="16"/>
        <v>5.0000000000000001E-3</v>
      </c>
      <c r="T42">
        <v>5.0000000000000001E-4</v>
      </c>
      <c r="U42" s="13">
        <f t="shared" si="17"/>
        <v>1.4433756729740645E-3</v>
      </c>
      <c r="V42" s="33">
        <f t="shared" si="18"/>
        <v>2.886751345948129E-3</v>
      </c>
      <c r="X42" s="51">
        <f t="shared" si="19"/>
        <v>2.0821596284734126E-2</v>
      </c>
      <c r="Y42" s="56">
        <f t="shared" si="9"/>
        <v>3.0194502722374401E-2</v>
      </c>
    </row>
    <row r="43" spans="1:25" ht="15.6">
      <c r="A43" s="32" t="s">
        <v>57</v>
      </c>
      <c r="B43" s="33">
        <v>6.0480531882917922E-3</v>
      </c>
      <c r="C43" s="33">
        <v>1.2613833504967838E-3</v>
      </c>
      <c r="D43">
        <f t="shared" si="10"/>
        <v>3.5000000000000001E-3</v>
      </c>
      <c r="E43">
        <v>2.3E-3</v>
      </c>
      <c r="F43">
        <f t="shared" si="11"/>
        <v>5.0000000000000001E-3</v>
      </c>
      <c r="G43">
        <v>5.0000000000000001E-4</v>
      </c>
      <c r="H43" s="13">
        <f t="shared" si="12"/>
        <v>1.4433756729740645E-3</v>
      </c>
      <c r="I43" s="33">
        <f t="shared" si="13"/>
        <v>2.886751345948129E-3</v>
      </c>
      <c r="K43" s="50">
        <f t="shared" si="14"/>
        <v>9.5591161721146414E-3</v>
      </c>
      <c r="L43" s="54">
        <f t="shared" si="8"/>
        <v>2.264383344798393E-2</v>
      </c>
      <c r="N43" s="32" t="s">
        <v>57</v>
      </c>
      <c r="O43" s="33">
        <v>2.1980852911950646E-2</v>
      </c>
      <c r="P43" s="33">
        <v>1.261383350496784E-3</v>
      </c>
      <c r="Q43">
        <f t="shared" si="15"/>
        <v>3.5000000000000001E-3</v>
      </c>
      <c r="R43">
        <v>2.3E-3</v>
      </c>
      <c r="S43">
        <f t="shared" si="16"/>
        <v>5.0000000000000001E-3</v>
      </c>
      <c r="T43">
        <v>5.0000000000000001E-4</v>
      </c>
      <c r="U43" s="13">
        <f t="shared" si="17"/>
        <v>1.4433756729740645E-3</v>
      </c>
      <c r="V43" s="33">
        <f t="shared" si="18"/>
        <v>2.886751345948129E-3</v>
      </c>
      <c r="X43" s="51">
        <f t="shared" si="19"/>
        <v>2.3193870943858989E-2</v>
      </c>
      <c r="Y43" s="56">
        <f t="shared" si="9"/>
        <v>3.506728170034918E-2</v>
      </c>
    </row>
    <row r="44" spans="1:25" ht="15.6">
      <c r="A44" s="32" t="s">
        <v>58</v>
      </c>
      <c r="B44" s="43">
        <v>7.0000000000000001E-3</v>
      </c>
      <c r="C44" s="43">
        <v>5.0000000000000001E-4</v>
      </c>
      <c r="D44">
        <f t="shared" si="10"/>
        <v>3.5000000000000001E-3</v>
      </c>
      <c r="E44">
        <v>2.3E-3</v>
      </c>
      <c r="F44">
        <f t="shared" si="11"/>
        <v>5.0000000000000001E-3</v>
      </c>
      <c r="G44">
        <v>5.0000000000000001E-4</v>
      </c>
      <c r="H44" s="13">
        <f t="shared" si="12"/>
        <v>1.4433756729740645E-3</v>
      </c>
      <c r="I44" s="33">
        <f t="shared" si="13"/>
        <v>2.886751345948129E-3</v>
      </c>
      <c r="J44" s="13">
        <v>1.2E-2</v>
      </c>
      <c r="K44" s="50">
        <f t="shared" si="14"/>
        <v>1.5698938392982715E-2</v>
      </c>
      <c r="L44" s="54">
        <f t="shared" si="8"/>
        <v>3.0615845570553822E-2</v>
      </c>
      <c r="N44" s="32" t="s">
        <v>58</v>
      </c>
      <c r="O44" s="43">
        <v>1.7999999999999999E-2</v>
      </c>
      <c r="P44" s="43">
        <v>2.9999999999999997E-4</v>
      </c>
      <c r="Q44">
        <f t="shared" si="15"/>
        <v>3.5000000000000001E-3</v>
      </c>
      <c r="R44">
        <v>2.3E-3</v>
      </c>
      <c r="S44">
        <f t="shared" si="16"/>
        <v>5.0000000000000001E-3</v>
      </c>
      <c r="T44">
        <v>5.0000000000000001E-4</v>
      </c>
      <c r="U44" s="13">
        <f t="shared" si="17"/>
        <v>1.4433756729740645E-3</v>
      </c>
      <c r="V44" s="33">
        <f t="shared" si="18"/>
        <v>2.886751345948129E-3</v>
      </c>
      <c r="W44" s="13">
        <v>1.2E-2</v>
      </c>
      <c r="X44" s="51">
        <f t="shared" si="19"/>
        <v>2.2831922097507836E-2</v>
      </c>
      <c r="Y44" s="56">
        <f t="shared" si="9"/>
        <v>3.8638969965567142E-2</v>
      </c>
    </row>
    <row r="45" spans="1:25" ht="15.6">
      <c r="A45" s="32" t="s">
        <v>59</v>
      </c>
      <c r="B45" s="43">
        <v>5.0000000000000001E-3</v>
      </c>
      <c r="C45" s="43">
        <v>2.9999999999999997E-4</v>
      </c>
      <c r="D45">
        <f t="shared" si="10"/>
        <v>3.5000000000000001E-3</v>
      </c>
      <c r="E45">
        <v>2.3E-3</v>
      </c>
      <c r="F45">
        <f t="shared" si="11"/>
        <v>5.0000000000000001E-3</v>
      </c>
      <c r="G45">
        <v>5.0000000000000001E-4</v>
      </c>
      <c r="H45" s="13">
        <f t="shared" si="12"/>
        <v>1.4433756729740645E-3</v>
      </c>
      <c r="I45" s="33">
        <f t="shared" si="13"/>
        <v>2.886751345948129E-3</v>
      </c>
      <c r="J45" s="13">
        <v>1.2E-2</v>
      </c>
      <c r="K45" s="50">
        <f t="shared" si="14"/>
        <v>1.4909616583489552E-2</v>
      </c>
      <c r="L45" s="54">
        <f t="shared" si="8"/>
        <v>2.9265167007895238E-2</v>
      </c>
      <c r="N45" s="32" t="s">
        <v>59</v>
      </c>
      <c r="O45" s="43">
        <v>2.9000000000000001E-2</v>
      </c>
      <c r="P45" s="43">
        <v>2.9999999999999997E-4</v>
      </c>
      <c r="Q45">
        <f t="shared" si="15"/>
        <v>3.5000000000000001E-3</v>
      </c>
      <c r="R45">
        <v>2.3E-3</v>
      </c>
      <c r="S45">
        <f t="shared" si="16"/>
        <v>5.0000000000000001E-3</v>
      </c>
      <c r="T45">
        <v>5.0000000000000001E-4</v>
      </c>
      <c r="U45" s="13">
        <f t="shared" si="17"/>
        <v>1.4433756729740645E-3</v>
      </c>
      <c r="V45" s="33">
        <f t="shared" si="18"/>
        <v>2.886751345948129E-3</v>
      </c>
      <c r="W45" s="13">
        <v>1.2E-2</v>
      </c>
      <c r="X45" s="51">
        <f t="shared" si="19"/>
        <v>3.2222611108764398E-2</v>
      </c>
      <c r="Y45" s="56">
        <f t="shared" si="9"/>
        <v>4.1560197304632708E-2</v>
      </c>
    </row>
    <row r="46" spans="1:25" ht="15.6">
      <c r="A46" s="32" t="s">
        <v>60</v>
      </c>
      <c r="B46" s="33">
        <v>0.02</v>
      </c>
      <c r="C46" s="33">
        <v>1.2999999999999999E-2</v>
      </c>
      <c r="D46">
        <f t="shared" si="10"/>
        <v>3.5000000000000001E-3</v>
      </c>
      <c r="E46">
        <v>2.3E-3</v>
      </c>
      <c r="F46">
        <f t="shared" si="11"/>
        <v>5.0000000000000001E-3</v>
      </c>
      <c r="G46">
        <v>5.0000000000000001E-4</v>
      </c>
      <c r="H46" s="13">
        <f t="shared" si="12"/>
        <v>1.4433756729740645E-3</v>
      </c>
      <c r="I46" s="33">
        <f t="shared" si="13"/>
        <v>2.886751345948129E-3</v>
      </c>
      <c r="J46">
        <v>0.06</v>
      </c>
      <c r="K46" s="50">
        <f t="shared" si="14"/>
        <v>6.4978509267808432E-2</v>
      </c>
      <c r="L46" s="54">
        <f t="shared" si="8"/>
        <v>6.5042601423989793E-2</v>
      </c>
      <c r="N46" s="32" t="s">
        <v>60</v>
      </c>
      <c r="O46" s="33">
        <v>0.04</v>
      </c>
      <c r="P46" s="33">
        <v>1.9E-2</v>
      </c>
      <c r="Q46">
        <f t="shared" si="15"/>
        <v>3.5000000000000001E-3</v>
      </c>
      <c r="R46">
        <v>2.3E-3</v>
      </c>
      <c r="S46">
        <f t="shared" si="16"/>
        <v>5.0000000000000001E-3</v>
      </c>
      <c r="T46">
        <v>5.0000000000000001E-4</v>
      </c>
      <c r="U46" s="13">
        <f t="shared" si="17"/>
        <v>1.4433756729740645E-3</v>
      </c>
      <c r="V46" s="33">
        <f t="shared" si="18"/>
        <v>2.886751345948129E-3</v>
      </c>
      <c r="W46">
        <v>0.06</v>
      </c>
      <c r="X46" s="51">
        <f t="shared" si="19"/>
        <v>7.492800989394198E-2</v>
      </c>
      <c r="Y46" s="56">
        <f t="shared" si="9"/>
        <v>7.4983598206541144E-2</v>
      </c>
    </row>
    <row r="47" spans="1:25" ht="15.6">
      <c r="A47" s="32" t="s">
        <v>61</v>
      </c>
      <c r="B47" s="33">
        <v>0.03</v>
      </c>
      <c r="C47" s="33">
        <v>2.8000000000000001E-2</v>
      </c>
      <c r="D47">
        <f t="shared" si="10"/>
        <v>3.5000000000000001E-3</v>
      </c>
      <c r="E47">
        <v>2.3E-3</v>
      </c>
      <c r="F47">
        <f t="shared" si="11"/>
        <v>5.0000000000000001E-3</v>
      </c>
      <c r="G47">
        <v>5.0000000000000001E-4</v>
      </c>
      <c r="H47" s="13">
        <f t="shared" si="12"/>
        <v>1.4433756729740645E-3</v>
      </c>
      <c r="I47" s="33">
        <f t="shared" si="13"/>
        <v>2.886751345948129E-3</v>
      </c>
      <c r="J47">
        <v>0.06</v>
      </c>
      <c r="K47" s="50">
        <f t="shared" si="14"/>
        <v>7.3056188421424417E-2</v>
      </c>
      <c r="L47" s="54">
        <f t="shared" si="8"/>
        <v>7.3113199902616763E-2</v>
      </c>
      <c r="N47" s="32" t="s">
        <v>61</v>
      </c>
      <c r="O47" s="33">
        <v>2.5000000000000001E-2</v>
      </c>
      <c r="P47" s="33">
        <v>8.0000000000000002E-3</v>
      </c>
      <c r="Q47">
        <f t="shared" si="15"/>
        <v>3.5000000000000001E-3</v>
      </c>
      <c r="R47">
        <v>2.3E-3</v>
      </c>
      <c r="S47">
        <f t="shared" si="16"/>
        <v>5.0000000000000001E-3</v>
      </c>
      <c r="T47">
        <v>5.0000000000000001E-4</v>
      </c>
      <c r="U47" s="13">
        <f t="shared" si="17"/>
        <v>1.4433756729740645E-3</v>
      </c>
      <c r="V47" s="33">
        <f t="shared" si="18"/>
        <v>2.886751345948129E-3</v>
      </c>
      <c r="W47">
        <v>0.06</v>
      </c>
      <c r="X47" s="51">
        <f t="shared" si="19"/>
        <v>6.5895422198106193E-2</v>
      </c>
      <c r="Y47" s="56">
        <f t="shared" si="9"/>
        <v>6.5958623393761032E-2</v>
      </c>
    </row>
    <row r="48" spans="1:25" ht="15.6">
      <c r="A48" s="32" t="s">
        <v>62</v>
      </c>
      <c r="B48" s="39">
        <v>2.0742785700321585E-2</v>
      </c>
      <c r="C48" s="39">
        <v>2.82366268216473E-4</v>
      </c>
      <c r="D48">
        <f t="shared" si="10"/>
        <v>3.5000000000000001E-3</v>
      </c>
      <c r="E48">
        <v>2.3E-3</v>
      </c>
      <c r="F48">
        <f t="shared" si="11"/>
        <v>5.0000000000000001E-3</v>
      </c>
      <c r="G48">
        <v>5.0000000000000001E-4</v>
      </c>
      <c r="H48" s="13">
        <f t="shared" si="12"/>
        <v>1.4433756729740645E-3</v>
      </c>
      <c r="I48" s="33">
        <f t="shared" si="13"/>
        <v>2.886751345948129E-3</v>
      </c>
      <c r="K48" s="50">
        <f t="shared" si="14"/>
        <v>2.1989760253025924E-2</v>
      </c>
      <c r="L48" s="54">
        <f t="shared" si="8"/>
        <v>3.69306069838242E-2</v>
      </c>
      <c r="N48" s="32" t="s">
        <v>62</v>
      </c>
      <c r="O48" s="39">
        <v>2.1026299297247305E-2</v>
      </c>
      <c r="P48" s="39">
        <v>2.405719883712626E-4</v>
      </c>
      <c r="Q48">
        <f t="shared" si="15"/>
        <v>3.5000000000000001E-3</v>
      </c>
      <c r="R48">
        <v>2.3E-3</v>
      </c>
      <c r="S48">
        <f t="shared" si="16"/>
        <v>5.0000000000000001E-3</v>
      </c>
      <c r="T48">
        <v>5.0000000000000001E-4</v>
      </c>
      <c r="U48" s="13">
        <f t="shared" si="17"/>
        <v>1.4433756729740645E-3</v>
      </c>
      <c r="V48" s="33">
        <f t="shared" si="18"/>
        <v>2.886751345948129E-3</v>
      </c>
      <c r="X48" s="51">
        <f t="shared" si="19"/>
        <v>2.2256904629477974E-2</v>
      </c>
      <c r="Y48" s="56">
        <f t="shared" si="9"/>
        <v>3.8288832768702208E-2</v>
      </c>
    </row>
    <row r="49" spans="1:25" ht="15.6">
      <c r="A49" s="32" t="s">
        <v>63</v>
      </c>
      <c r="B49" s="39">
        <v>2.6532006507356768E-2</v>
      </c>
      <c r="C49" s="39">
        <v>4.1373247609586666E-4</v>
      </c>
      <c r="D49">
        <f t="shared" si="10"/>
        <v>3.5000000000000001E-3</v>
      </c>
      <c r="E49">
        <v>2.3E-3</v>
      </c>
      <c r="F49">
        <f t="shared" si="11"/>
        <v>5.0000000000000001E-3</v>
      </c>
      <c r="G49">
        <v>5.0000000000000001E-4</v>
      </c>
      <c r="H49" s="13">
        <f t="shared" si="12"/>
        <v>1.4433756729740645E-3</v>
      </c>
      <c r="I49" s="33">
        <f t="shared" si="13"/>
        <v>2.886751345948129E-3</v>
      </c>
      <c r="K49" s="50">
        <f t="shared" si="14"/>
        <v>2.7519542338761104E-2</v>
      </c>
      <c r="L49" s="54">
        <f t="shared" si="8"/>
        <v>4.0953800910923849E-2</v>
      </c>
      <c r="N49" s="32" t="s">
        <v>63</v>
      </c>
      <c r="O49" s="39">
        <v>2.2941573406085276E-2</v>
      </c>
      <c r="P49" s="39">
        <v>3.0613453740900782E-4</v>
      </c>
      <c r="Q49">
        <f t="shared" si="15"/>
        <v>3.5000000000000001E-3</v>
      </c>
      <c r="R49">
        <v>2.3E-3</v>
      </c>
      <c r="S49">
        <f t="shared" si="16"/>
        <v>5.0000000000000001E-3</v>
      </c>
      <c r="T49">
        <v>5.0000000000000001E-4</v>
      </c>
      <c r="U49" s="13">
        <f t="shared" si="17"/>
        <v>1.4433756729740645E-3</v>
      </c>
      <c r="V49" s="33">
        <f t="shared" si="18"/>
        <v>2.886751345948129E-3</v>
      </c>
      <c r="X49" s="51">
        <f t="shared" si="19"/>
        <v>2.4075219113612659E-2</v>
      </c>
      <c r="Y49" s="56">
        <f t="shared" si="9"/>
        <v>3.9387909347874457E-2</v>
      </c>
    </row>
    <row r="50" spans="1:25" ht="15.6">
      <c r="A50" s="32" t="s">
        <v>64</v>
      </c>
      <c r="B50" s="33">
        <v>6.8055704737858521E-3</v>
      </c>
      <c r="C50" s="33">
        <v>6.0480531883129061E-4</v>
      </c>
      <c r="D50">
        <f t="shared" si="10"/>
        <v>3.5000000000000001E-3</v>
      </c>
      <c r="E50">
        <v>2.3E-3</v>
      </c>
      <c r="F50">
        <f t="shared" si="11"/>
        <v>5.0000000000000001E-3</v>
      </c>
      <c r="G50">
        <v>5.0000000000000001E-4</v>
      </c>
      <c r="H50" s="13">
        <f t="shared" si="12"/>
        <v>1.4433756729740645E-3</v>
      </c>
      <c r="I50" s="33">
        <f t="shared" si="13"/>
        <v>2.886751345948129E-3</v>
      </c>
      <c r="K50" s="50">
        <f t="shared" si="14"/>
        <v>9.9944107186976799E-3</v>
      </c>
      <c r="L50" s="54">
        <f t="shared" si="8"/>
        <v>1.4060339892573893E-2</v>
      </c>
      <c r="N50" s="32" t="s">
        <v>64</v>
      </c>
      <c r="O50" s="33">
        <v>1.9269556026895868E-2</v>
      </c>
      <c r="P50" s="33">
        <v>4.8936048493192967E-4</v>
      </c>
      <c r="Q50">
        <f t="shared" si="15"/>
        <v>3.5000000000000001E-3</v>
      </c>
      <c r="R50">
        <v>2.3E-3</v>
      </c>
      <c r="S50">
        <f t="shared" si="16"/>
        <v>5.0000000000000001E-3</v>
      </c>
      <c r="T50">
        <v>5.0000000000000001E-4</v>
      </c>
      <c r="U50" s="13">
        <f t="shared" si="17"/>
        <v>1.4433756729740645E-3</v>
      </c>
      <c r="V50" s="33">
        <f t="shared" si="18"/>
        <v>2.886751345948129E-3</v>
      </c>
      <c r="X50" s="51">
        <f t="shared" si="19"/>
        <v>2.0609753269376089E-2</v>
      </c>
      <c r="Y50" s="56">
        <f t="shared" si="9"/>
        <v>2.9110831769562744E-2</v>
      </c>
    </row>
    <row r="51" spans="1:25">
      <c r="A51" s="32"/>
      <c r="I51" s="33"/>
      <c r="K51" s="4"/>
      <c r="L51" s="57" t="s">
        <v>77</v>
      </c>
      <c r="N51" s="32"/>
      <c r="V51" s="33"/>
      <c r="X51" s="4"/>
      <c r="Y51" s="57" t="s">
        <v>77</v>
      </c>
    </row>
    <row r="52" spans="1:25">
      <c r="A52" s="32"/>
      <c r="I52" s="33"/>
      <c r="K52" s="4"/>
      <c r="L52" s="4"/>
      <c r="N52" s="32"/>
      <c r="V52" s="33"/>
      <c r="X52" s="4"/>
      <c r="Y52" s="4"/>
    </row>
    <row r="53" spans="1:25">
      <c r="A53" s="32"/>
      <c r="I53" s="33"/>
      <c r="K53" s="4"/>
      <c r="L53" s="4"/>
      <c r="N53" s="32"/>
      <c r="V53" s="33"/>
      <c r="X53" s="4"/>
      <c r="Y53" s="4"/>
    </row>
    <row r="54" spans="1:25">
      <c r="A54" s="32"/>
      <c r="I54" s="33"/>
      <c r="K54" s="4"/>
      <c r="L54" s="4"/>
      <c r="N54" s="32"/>
      <c r="V54" s="33"/>
      <c r="X54" s="4"/>
      <c r="Y54" s="4"/>
    </row>
    <row r="55" spans="1:25">
      <c r="A55" s="32"/>
      <c r="I55" s="33"/>
      <c r="K55" s="4"/>
      <c r="L55" s="4"/>
      <c r="N55" s="32"/>
      <c r="V55" s="33"/>
      <c r="X55" s="4"/>
      <c r="Y55" s="4"/>
    </row>
    <row r="56" spans="1:25">
      <c r="A56" s="32"/>
      <c r="I56" s="33"/>
      <c r="K56" s="4"/>
      <c r="L56" s="4"/>
      <c r="N56" s="32"/>
      <c r="V56" s="33"/>
      <c r="X56" s="4"/>
      <c r="Y56" s="4"/>
    </row>
    <row r="57" spans="1:25">
      <c r="A57" s="32"/>
      <c r="I57" s="33"/>
      <c r="K57" s="4"/>
      <c r="L57" s="4"/>
      <c r="N57" s="32"/>
      <c r="V57" s="33"/>
      <c r="X57" s="4"/>
      <c r="Y57" s="4"/>
    </row>
    <row r="60" spans="1:25">
      <c r="A60" s="30" t="s">
        <v>70</v>
      </c>
      <c r="N60" s="30" t="s">
        <v>71</v>
      </c>
    </row>
    <row r="61" spans="1:25">
      <c r="A61" s="30"/>
      <c r="N61" s="30"/>
    </row>
    <row r="62" spans="1:25" ht="18">
      <c r="A62" s="30"/>
      <c r="B62" s="31" t="s">
        <v>42</v>
      </c>
      <c r="C62" s="31" t="s">
        <v>66</v>
      </c>
      <c r="D62" s="31" t="s">
        <v>67</v>
      </c>
      <c r="E62" s="31" t="s">
        <v>68</v>
      </c>
      <c r="F62" s="31" t="s">
        <v>43</v>
      </c>
      <c r="G62" s="31" t="s">
        <v>44</v>
      </c>
      <c r="H62" s="31" t="s">
        <v>82</v>
      </c>
      <c r="I62" s="31" t="s">
        <v>45</v>
      </c>
      <c r="J62" s="31" t="s">
        <v>46</v>
      </c>
      <c r="K62" s="31" t="s">
        <v>81</v>
      </c>
      <c r="L62" s="31"/>
      <c r="N62" s="30"/>
      <c r="O62" s="31" t="s">
        <v>42</v>
      </c>
      <c r="P62" s="31" t="s">
        <v>66</v>
      </c>
      <c r="Q62" s="31" t="s">
        <v>67</v>
      </c>
      <c r="R62" s="31" t="s">
        <v>68</v>
      </c>
      <c r="S62" s="31" t="s">
        <v>43</v>
      </c>
      <c r="T62" s="31" t="s">
        <v>44</v>
      </c>
      <c r="U62" s="31" t="s">
        <v>82</v>
      </c>
      <c r="V62" s="31" t="s">
        <v>45</v>
      </c>
      <c r="W62" s="31" t="s">
        <v>46</v>
      </c>
      <c r="X62" s="31" t="s">
        <v>81</v>
      </c>
      <c r="Y62" s="31"/>
    </row>
    <row r="63" spans="1:25" ht="15.6">
      <c r="A63" s="32" t="s">
        <v>47</v>
      </c>
      <c r="B63" s="33">
        <v>6.5694668533165558E-3</v>
      </c>
      <c r="C63" s="33">
        <v>1.1417762191191644E-3</v>
      </c>
      <c r="D63" s="33">
        <f>0.007/2</f>
        <v>3.5000000000000001E-3</v>
      </c>
      <c r="E63" s="33">
        <v>2.3E-3</v>
      </c>
      <c r="F63" s="33">
        <f>0.01/2</f>
        <v>5.0000000000000001E-3</v>
      </c>
      <c r="G63" s="33">
        <v>5.0000000000000001E-4</v>
      </c>
      <c r="H63" s="43"/>
      <c r="I63" s="33">
        <f>0.01/2/SQRT(3)</f>
        <v>2.886751345948129E-3</v>
      </c>
      <c r="K63" s="48">
        <f>SQRT(B63^2+C63^2+D63^2+E63^2+F63^2+G63^2+H63^2+I63^2+J63^2)</f>
        <v>9.7767520682844524E-3</v>
      </c>
      <c r="L63" s="59"/>
      <c r="N63" s="32" t="s">
        <v>47</v>
      </c>
      <c r="O63" s="33">
        <v>1.4680814547886787E-2</v>
      </c>
      <c r="P63" s="33">
        <v>1.051535634060618E-3</v>
      </c>
      <c r="Q63" s="33">
        <f>0.007/2</f>
        <v>3.5000000000000001E-3</v>
      </c>
      <c r="R63" s="33">
        <v>2.3E-3</v>
      </c>
      <c r="S63" s="33">
        <f>0.01/2</f>
        <v>5.0000000000000001E-3</v>
      </c>
      <c r="T63" s="33">
        <v>5.0000000000000001E-4</v>
      </c>
      <c r="U63" s="43"/>
      <c r="V63" s="33">
        <f>0.01/2/SQRT(3)</f>
        <v>2.886751345948129E-3</v>
      </c>
      <c r="X63" s="46">
        <f>SQRT(O63^2+P63^2+Q63^2+R63^2+S63^2+T63^2+U63^2+V63^2+W63^2)</f>
        <v>1.6363232453047806E-2</v>
      </c>
      <c r="Y63" s="59"/>
    </row>
    <row r="64" spans="1:25" ht="15.6">
      <c r="A64" s="32" t="s">
        <v>48</v>
      </c>
      <c r="B64" s="34">
        <v>1.0999999999999999E-2</v>
      </c>
      <c r="C64" s="34">
        <v>5.0000000000000001E-3</v>
      </c>
      <c r="D64" s="34">
        <v>2.5000000000000001E-3</v>
      </c>
      <c r="E64" s="34">
        <v>4.0000000000000001E-3</v>
      </c>
      <c r="F64" s="34">
        <v>4.0000000000000001E-3</v>
      </c>
      <c r="G64" s="39">
        <v>5.0000000000000001E-4</v>
      </c>
      <c r="H64" s="61"/>
      <c r="I64" s="34">
        <f t="shared" ref="I64:I80" si="20">0.01/2/SQRT(3)</f>
        <v>2.886751345948129E-3</v>
      </c>
      <c r="J64" s="35"/>
      <c r="K64" s="48">
        <f t="shared" ref="K64:K80" si="21">SQRT(B64^2+C64^2+D64^2+E64^2+F64^2+G64^2+H64^2+I64^2+J64^2)</f>
        <v>1.3886444229295466E-2</v>
      </c>
      <c r="L64" s="64"/>
      <c r="M64" s="35"/>
      <c r="N64" s="36" t="s">
        <v>72</v>
      </c>
      <c r="O64" s="37">
        <v>3.3000000000000002E-2</v>
      </c>
      <c r="P64" s="37">
        <v>6.0000000000000001E-3</v>
      </c>
      <c r="Q64" s="37">
        <v>2.5000000000000001E-3</v>
      </c>
      <c r="R64" s="37">
        <v>4.0000000000000001E-3</v>
      </c>
      <c r="S64" s="37">
        <v>4.0000000000000001E-3</v>
      </c>
      <c r="T64" s="39">
        <v>5.0000000000000001E-4</v>
      </c>
      <c r="U64" s="61"/>
      <c r="V64" s="33">
        <f t="shared" ref="V64:V79" si="22">0.01/2/SQRT(3)</f>
        <v>2.886751345948129E-3</v>
      </c>
      <c r="X64" s="46">
        <f t="shared" ref="X64:X80" si="23">SQRT(O64^2+P64^2+Q64^2+R64^2+S64^2+T64^2+U64^2+V64^2+W64^2)</f>
        <v>3.4232051258043732E-2</v>
      </c>
      <c r="Y64" s="59"/>
    </row>
    <row r="65" spans="1:25" ht="15.6">
      <c r="A65" s="32" t="s">
        <v>49</v>
      </c>
      <c r="B65" s="37">
        <v>8.9999999999999993E-3</v>
      </c>
      <c r="C65" s="37">
        <v>6.0000000000000001E-3</v>
      </c>
      <c r="D65" s="37">
        <v>2.5000000000000001E-3</v>
      </c>
      <c r="E65" s="37">
        <v>4.0000000000000001E-3</v>
      </c>
      <c r="F65" s="37">
        <v>4.0000000000000001E-3</v>
      </c>
      <c r="G65" s="39">
        <v>5.0000000000000001E-4</v>
      </c>
      <c r="H65" s="61"/>
      <c r="I65" s="37">
        <f t="shared" si="20"/>
        <v>2.886751345948129E-3</v>
      </c>
      <c r="J65" s="38"/>
      <c r="K65" s="48">
        <f t="shared" si="21"/>
        <v>1.2799739580684184E-2</v>
      </c>
      <c r="L65" s="65"/>
      <c r="M65" s="38"/>
      <c r="N65" s="36" t="s">
        <v>73</v>
      </c>
      <c r="O65" s="37">
        <v>2.5000000000000001E-2</v>
      </c>
      <c r="P65" s="37">
        <v>7.0000000000000001E-3</v>
      </c>
      <c r="Q65" s="37">
        <v>2.5000000000000001E-3</v>
      </c>
      <c r="R65" s="37">
        <v>4.0000000000000001E-3</v>
      </c>
      <c r="S65" s="37">
        <v>4.0000000000000001E-3</v>
      </c>
      <c r="T65" s="39">
        <v>5.0000000000000001E-4</v>
      </c>
      <c r="U65" s="61"/>
      <c r="V65" s="33">
        <f t="shared" si="22"/>
        <v>2.886751345948129E-3</v>
      </c>
      <c r="X65" s="46">
        <f t="shared" si="23"/>
        <v>2.6848339489311687E-2</v>
      </c>
      <c r="Y65" s="59"/>
    </row>
    <row r="66" spans="1:25" ht="15.6">
      <c r="A66" s="32" t="s">
        <v>50</v>
      </c>
      <c r="B66" s="33">
        <v>5.5399999999999998E-2</v>
      </c>
      <c r="C66" s="33">
        <v>6.8809999999999996E-2</v>
      </c>
      <c r="D66" s="33">
        <v>0.151</v>
      </c>
      <c r="E66" s="33">
        <v>7.0000000000000007E-2</v>
      </c>
      <c r="F66" s="33">
        <v>2E-3</v>
      </c>
      <c r="G66" s="33"/>
      <c r="H66" s="43"/>
      <c r="I66" s="33">
        <f t="shared" si="20"/>
        <v>2.886751345948129E-3</v>
      </c>
      <c r="J66">
        <v>2.3E-3</v>
      </c>
      <c r="K66" s="48">
        <f>SQRT(B66^2+C66^2+D66^2+E66^2+F66^2+G66^2+H66^2+I66^2+J66^2)</f>
        <v>0.18847439994156587</v>
      </c>
      <c r="L66" s="59"/>
      <c r="N66" s="32" t="s">
        <v>50</v>
      </c>
      <c r="O66" s="33">
        <v>4.3029999999999999E-2</v>
      </c>
      <c r="P66" s="33">
        <v>6.7239999999999994E-2</v>
      </c>
      <c r="Q66" s="33">
        <v>0.151</v>
      </c>
      <c r="R66" s="33">
        <v>7.0000000000000007E-2</v>
      </c>
      <c r="S66" s="33">
        <v>2E-3</v>
      </c>
      <c r="T66" s="33"/>
      <c r="U66" s="43"/>
      <c r="V66" s="33">
        <f t="shared" si="22"/>
        <v>2.886751345948129E-3</v>
      </c>
      <c r="W66">
        <v>2.3E-3</v>
      </c>
      <c r="X66" s="46">
        <f t="shared" si="23"/>
        <v>0.1846386249768269</v>
      </c>
      <c r="Y66" s="59"/>
    </row>
    <row r="67" spans="1:25" ht="15.6">
      <c r="A67" s="32" t="s">
        <v>51</v>
      </c>
      <c r="B67" s="33">
        <v>6.7199999999999996E-2</v>
      </c>
      <c r="C67" s="33">
        <v>7.6799999999999993E-2</v>
      </c>
      <c r="D67" s="33">
        <v>0.151</v>
      </c>
      <c r="E67" s="33">
        <v>7.0000000000000007E-2</v>
      </c>
      <c r="F67" s="33">
        <v>2E-3</v>
      </c>
      <c r="G67" s="33"/>
      <c r="H67" s="43"/>
      <c r="I67" s="33">
        <f t="shared" si="20"/>
        <v>2.886751345948129E-3</v>
      </c>
      <c r="J67">
        <v>2.3E-3</v>
      </c>
      <c r="K67" s="48">
        <f t="shared" si="21"/>
        <v>0.19527596711662529</v>
      </c>
      <c r="L67" s="59"/>
      <c r="N67" s="32" t="s">
        <v>51</v>
      </c>
      <c r="O67" s="33">
        <v>6.565E-2</v>
      </c>
      <c r="P67" s="33">
        <v>6.8309999999999996E-2</v>
      </c>
      <c r="Q67" s="33">
        <v>0.151</v>
      </c>
      <c r="R67" s="33">
        <v>7.0000000000000007E-2</v>
      </c>
      <c r="S67" s="33">
        <v>2E-3</v>
      </c>
      <c r="T67" s="33"/>
      <c r="U67" s="43"/>
      <c r="V67" s="33">
        <f t="shared" si="22"/>
        <v>2.886751345948129E-3</v>
      </c>
      <c r="W67">
        <v>2.3E-3</v>
      </c>
      <c r="X67" s="46">
        <f t="shared" si="23"/>
        <v>0.19155887328268906</v>
      </c>
      <c r="Y67" s="59"/>
    </row>
    <row r="68" spans="1:25" ht="15.6">
      <c r="A68" s="32" t="s">
        <v>52</v>
      </c>
      <c r="B68" s="33">
        <v>0.01</v>
      </c>
      <c r="C68" s="33">
        <v>1.75E-3</v>
      </c>
      <c r="D68">
        <f>0.005/2</f>
        <v>2.5000000000000001E-3</v>
      </c>
      <c r="E68" s="33">
        <f>((11/1000000*(38+273.15)^2/0.014388)*(1-0.999)/0.999)/2/SQRT(3)</f>
        <v>2.1388274802626128E-2</v>
      </c>
      <c r="F68">
        <f>0.005/2</f>
        <v>2.5000000000000001E-3</v>
      </c>
      <c r="G68" s="33">
        <v>5.0000000000000001E-4</v>
      </c>
      <c r="H68" s="43"/>
      <c r="I68" s="33">
        <f t="shared" si="20"/>
        <v>2.886751345948129E-3</v>
      </c>
      <c r="K68" s="48">
        <f t="shared" si="21"/>
        <v>2.4116470147307733E-2</v>
      </c>
      <c r="L68" s="59"/>
      <c r="N68" s="32" t="s">
        <v>52</v>
      </c>
      <c r="O68" s="33">
        <v>2.154554540158167E-2</v>
      </c>
      <c r="P68" s="33">
        <v>3.5E-4</v>
      </c>
      <c r="Q68">
        <f>0.005/2</f>
        <v>2.5000000000000001E-3</v>
      </c>
      <c r="R68" s="33">
        <f>((11/1000000*(38+273.15)^2/0.014388)*(1-0.999)/0.999)/2/SQRT(3)</f>
        <v>2.1388274802626128E-2</v>
      </c>
      <c r="S68">
        <f>0.005/2</f>
        <v>2.5000000000000001E-3</v>
      </c>
      <c r="T68" s="33">
        <v>5.0000000000000001E-4</v>
      </c>
      <c r="U68" s="43"/>
      <c r="V68" s="33">
        <f t="shared" si="22"/>
        <v>2.886751345948129E-3</v>
      </c>
      <c r="X68" s="46">
        <f t="shared" si="23"/>
        <v>3.0706264165762692E-2</v>
      </c>
      <c r="Y68" s="59"/>
    </row>
    <row r="69" spans="1:25" ht="15.6">
      <c r="A69" s="32" t="s">
        <v>53</v>
      </c>
      <c r="B69" s="33">
        <v>6.7000000000000002E-3</v>
      </c>
      <c r="C69" s="33">
        <v>2.16E-3</v>
      </c>
      <c r="D69">
        <f>0.005/2</f>
        <v>2.5000000000000001E-3</v>
      </c>
      <c r="E69" s="33">
        <f>((11/1000000*(38+273.15)^2/0.014388)*(1-0.999)/0.999)/2/SQRT(3)</f>
        <v>2.1388274802626128E-2</v>
      </c>
      <c r="F69">
        <f>0.005/2</f>
        <v>2.5000000000000001E-3</v>
      </c>
      <c r="G69" s="33">
        <v>5.0000000000000001E-4</v>
      </c>
      <c r="H69" s="43"/>
      <c r="I69" s="33">
        <f t="shared" si="20"/>
        <v>2.886751345948129E-3</v>
      </c>
      <c r="K69" s="48">
        <f t="shared" si="21"/>
        <v>2.2980366236550389E-2</v>
      </c>
      <c r="L69" s="59"/>
      <c r="N69" s="32" t="s">
        <v>53</v>
      </c>
      <c r="O69" s="33">
        <v>1.7139999999999999E-2</v>
      </c>
      <c r="P69" s="33">
        <v>2.7999999999999998E-4</v>
      </c>
      <c r="Q69">
        <f>0.005/2</f>
        <v>2.5000000000000001E-3</v>
      </c>
      <c r="R69" s="33">
        <f>((11/1000000*(38+273.15)^2/0.014388)*(1-0.999)/0.999)/2/SQRT(3)</f>
        <v>2.1388274802626128E-2</v>
      </c>
      <c r="S69">
        <f>0.005/2</f>
        <v>2.5000000000000001E-3</v>
      </c>
      <c r="T69" s="33">
        <v>5.0000000000000001E-4</v>
      </c>
      <c r="U69" s="43"/>
      <c r="V69" s="33">
        <f t="shared" si="22"/>
        <v>2.886751345948129E-3</v>
      </c>
      <c r="X69" s="46">
        <f t="shared" si="23"/>
        <v>2.7792078590238353E-2</v>
      </c>
      <c r="Y69" s="59"/>
    </row>
    <row r="70" spans="1:25" ht="15.6">
      <c r="A70" s="32" t="s">
        <v>54</v>
      </c>
      <c r="B70" s="44">
        <v>1.2311740225020129E-2</v>
      </c>
      <c r="C70" s="44">
        <v>1.0990426455974752E-3</v>
      </c>
      <c r="D70" s="33">
        <v>5.0000000000000001E-3</v>
      </c>
      <c r="E70" s="33">
        <v>1.4E-2</v>
      </c>
      <c r="F70" s="33">
        <v>1.2E-2</v>
      </c>
      <c r="G70" s="33">
        <v>1.2999999999999999E-3</v>
      </c>
      <c r="H70" s="43"/>
      <c r="I70" s="33">
        <f t="shared" si="20"/>
        <v>2.886751345948129E-3</v>
      </c>
      <c r="K70" s="48">
        <f t="shared" si="21"/>
        <v>2.2974119688000103E-2</v>
      </c>
      <c r="L70" s="59"/>
      <c r="N70" s="32" t="s">
        <v>54</v>
      </c>
      <c r="O70" s="33">
        <v>2.1860803664140855E-2</v>
      </c>
      <c r="P70" s="33">
        <v>6.8824720161171139E-4</v>
      </c>
      <c r="Q70" s="33">
        <v>5.0000000000000001E-3</v>
      </c>
      <c r="R70" s="33">
        <v>1.4E-2</v>
      </c>
      <c r="S70" s="33">
        <v>1.2E-2</v>
      </c>
      <c r="T70" s="33">
        <v>1.2999999999999999E-3</v>
      </c>
      <c r="U70" s="43"/>
      <c r="V70" s="33">
        <f t="shared" si="22"/>
        <v>2.886751345948129E-3</v>
      </c>
      <c r="X70" s="46">
        <f t="shared" si="23"/>
        <v>2.921286967050608E-2</v>
      </c>
      <c r="Y70" s="59"/>
    </row>
    <row r="71" spans="1:25" ht="15.6">
      <c r="A71" s="32" t="s">
        <v>55</v>
      </c>
      <c r="B71" s="44">
        <v>1.145931016569858E-2</v>
      </c>
      <c r="C71" s="44">
        <v>9.8808693416899867E-4</v>
      </c>
      <c r="D71" s="33">
        <v>5.0000000000000001E-3</v>
      </c>
      <c r="E71" s="33">
        <v>1.4E-2</v>
      </c>
      <c r="F71" s="33">
        <v>1.2E-2</v>
      </c>
      <c r="G71" s="33">
        <v>1.2999999999999999E-3</v>
      </c>
      <c r="H71" s="43"/>
      <c r="I71" s="33">
        <f t="shared" si="20"/>
        <v>2.886751345948129E-3</v>
      </c>
      <c r="K71" s="48">
        <f t="shared" si="21"/>
        <v>2.2523663969178986E-2</v>
      </c>
      <c r="L71" s="59"/>
      <c r="N71" s="32" t="s">
        <v>55</v>
      </c>
      <c r="O71" s="33">
        <v>3.4043316060880735E-2</v>
      </c>
      <c r="P71" s="33">
        <v>7.4515982037003711E-4</v>
      </c>
      <c r="Q71" s="33">
        <v>5.0000000000000001E-3</v>
      </c>
      <c r="R71" s="33">
        <v>1.4E-2</v>
      </c>
      <c r="S71" s="33">
        <v>1.2E-2</v>
      </c>
      <c r="T71" s="33">
        <v>1.2999999999999999E-3</v>
      </c>
      <c r="U71" s="43"/>
      <c r="V71" s="33">
        <f t="shared" si="22"/>
        <v>2.886751345948129E-3</v>
      </c>
      <c r="X71" s="46">
        <f t="shared" si="23"/>
        <v>3.9173025986158481E-2</v>
      </c>
      <c r="Y71" s="59"/>
    </row>
    <row r="72" spans="1:25" ht="15.6">
      <c r="A72" s="32" t="s">
        <v>56</v>
      </c>
      <c r="B72" s="33">
        <v>5.7124057057736577E-3</v>
      </c>
      <c r="C72" s="33">
        <v>1.8666040089735764E-3</v>
      </c>
      <c r="D72" s="41">
        <v>5.0000000000000001E-3</v>
      </c>
      <c r="E72" s="42">
        <v>1.7000000000000001E-2</v>
      </c>
      <c r="F72" s="41">
        <v>5.5999999999999999E-3</v>
      </c>
      <c r="G72" s="41">
        <v>1.4E-3</v>
      </c>
      <c r="H72" s="41"/>
      <c r="I72" s="33">
        <f t="shared" si="20"/>
        <v>2.886751345948129E-3</v>
      </c>
      <c r="K72" s="48">
        <f t="shared" si="21"/>
        <v>1.9793158484865549E-2</v>
      </c>
      <c r="L72" s="59"/>
      <c r="N72" s="32" t="s">
        <v>56</v>
      </c>
      <c r="O72" s="33">
        <v>1.0711528467276058E-2</v>
      </c>
      <c r="P72" s="33">
        <v>2.7890764364610758E-3</v>
      </c>
      <c r="Q72" s="41">
        <v>5.0000000000000001E-3</v>
      </c>
      <c r="R72" s="42">
        <v>1.7000000000000001E-2</v>
      </c>
      <c r="S72" s="41">
        <v>5.5999999999999999E-3</v>
      </c>
      <c r="T72" s="41">
        <v>1.4E-3</v>
      </c>
      <c r="U72" s="41"/>
      <c r="V72" s="33">
        <f t="shared" si="22"/>
        <v>2.886751345948129E-3</v>
      </c>
      <c r="X72" s="46">
        <f t="shared" si="23"/>
        <v>2.1867078515590992E-2</v>
      </c>
      <c r="Y72" s="59"/>
    </row>
    <row r="73" spans="1:25" ht="15.6">
      <c r="A73" s="32" t="s">
        <v>57</v>
      </c>
      <c r="B73" s="33">
        <v>7.6088591025253076E-3</v>
      </c>
      <c r="C73" s="33">
        <v>2.7961439613575865E-3</v>
      </c>
      <c r="D73" s="41">
        <v>5.0000000000000001E-3</v>
      </c>
      <c r="E73" s="42">
        <v>1.7000000000000001E-2</v>
      </c>
      <c r="F73" s="41">
        <v>5.5999999999999999E-3</v>
      </c>
      <c r="G73" s="41">
        <v>1.4E-3</v>
      </c>
      <c r="H73" s="41"/>
      <c r="I73" s="33">
        <f t="shared" si="20"/>
        <v>2.886751345948129E-3</v>
      </c>
      <c r="K73" s="48">
        <f t="shared" si="21"/>
        <v>2.0527213430664479E-2</v>
      </c>
      <c r="L73" s="59"/>
      <c r="N73" s="32" t="s">
        <v>57</v>
      </c>
      <c r="O73" s="33">
        <v>1.8238190122580589E-2</v>
      </c>
      <c r="P73" s="33">
        <v>1.8637822325928595E-3</v>
      </c>
      <c r="Q73" s="41">
        <v>5.0000000000000001E-3</v>
      </c>
      <c r="R73" s="42">
        <v>1.7000000000000001E-2</v>
      </c>
      <c r="S73" s="41">
        <v>5.5999999999999999E-3</v>
      </c>
      <c r="T73" s="41">
        <v>1.4E-3</v>
      </c>
      <c r="U73" s="41"/>
      <c r="V73" s="33">
        <f t="shared" si="22"/>
        <v>2.886751345948129E-3</v>
      </c>
      <c r="X73" s="46">
        <f t="shared" si="23"/>
        <v>2.6301304083471949E-2</v>
      </c>
      <c r="Y73" s="59"/>
    </row>
    <row r="74" spans="1:25" ht="15.6">
      <c r="A74" s="32" t="s">
        <v>58</v>
      </c>
      <c r="B74" s="43">
        <v>8.9999999999999993E-3</v>
      </c>
      <c r="C74" s="43">
        <v>1.9E-3</v>
      </c>
      <c r="D74" s="43">
        <v>0</v>
      </c>
      <c r="E74" s="43">
        <v>1.9E-2</v>
      </c>
      <c r="F74" s="43">
        <v>7.7000000000000002E-3</v>
      </c>
      <c r="G74" s="43">
        <v>5.7999999999999996E-3</v>
      </c>
      <c r="H74" s="43"/>
      <c r="I74" s="33">
        <f t="shared" si="20"/>
        <v>2.886751345948129E-3</v>
      </c>
      <c r="J74" s="13">
        <v>1.2E-2</v>
      </c>
      <c r="K74" s="48">
        <f t="shared" si="21"/>
        <v>2.628446943222049E-2</v>
      </c>
      <c r="L74" s="59"/>
      <c r="N74" s="32" t="s">
        <v>58</v>
      </c>
      <c r="O74" s="43">
        <v>1.9E-2</v>
      </c>
      <c r="P74" s="43">
        <v>2.0999999999999999E-3</v>
      </c>
      <c r="Q74" s="43">
        <v>0</v>
      </c>
      <c r="R74" s="43">
        <v>1.9E-2</v>
      </c>
      <c r="S74" s="43">
        <v>7.7000000000000002E-3</v>
      </c>
      <c r="T74" s="43">
        <v>5.7999999999999996E-3</v>
      </c>
      <c r="U74" s="43"/>
      <c r="V74" s="33">
        <f t="shared" si="22"/>
        <v>2.886751345948129E-3</v>
      </c>
      <c r="W74" s="13">
        <v>1.2E-2</v>
      </c>
      <c r="X74" s="46">
        <f t="shared" si="23"/>
        <v>3.1171675176886682E-2</v>
      </c>
      <c r="Y74" s="59"/>
    </row>
    <row r="75" spans="1:25" ht="15.6">
      <c r="A75" s="32" t="s">
        <v>59</v>
      </c>
      <c r="B75" s="43">
        <v>5.0000000000000001E-3</v>
      </c>
      <c r="C75" s="43">
        <v>1.6999999999999999E-3</v>
      </c>
      <c r="D75" s="43">
        <v>0</v>
      </c>
      <c r="E75" s="43">
        <v>1.9E-2</v>
      </c>
      <c r="F75" s="43">
        <v>7.7000000000000002E-3</v>
      </c>
      <c r="G75" s="43">
        <v>5.7999999999999996E-3</v>
      </c>
      <c r="H75" s="43"/>
      <c r="I75" s="33">
        <f t="shared" si="20"/>
        <v>2.886751345948129E-3</v>
      </c>
      <c r="J75" s="13">
        <v>1.2E-2</v>
      </c>
      <c r="K75" s="48">
        <f t="shared" si="21"/>
        <v>2.5182401262257206E-2</v>
      </c>
      <c r="L75" s="59"/>
      <c r="N75" s="32" t="s">
        <v>59</v>
      </c>
      <c r="O75" s="43">
        <v>8.9999999999999993E-3</v>
      </c>
      <c r="P75" s="43">
        <v>1.2999999999999999E-3</v>
      </c>
      <c r="Q75" s="43">
        <v>0</v>
      </c>
      <c r="R75" s="43">
        <v>1.9E-2</v>
      </c>
      <c r="S75" s="43">
        <v>7.7000000000000002E-3</v>
      </c>
      <c r="T75" s="43">
        <v>5.7999999999999996E-3</v>
      </c>
      <c r="U75" s="43"/>
      <c r="V75" s="33">
        <f t="shared" si="22"/>
        <v>2.886751345948129E-3</v>
      </c>
      <c r="W75" s="13">
        <v>1.2E-2</v>
      </c>
      <c r="X75" s="46">
        <f t="shared" si="23"/>
        <v>2.6247920552556793E-2</v>
      </c>
      <c r="Y75" s="59"/>
    </row>
    <row r="76" spans="1:25" ht="15.6">
      <c r="A76" s="32" t="s">
        <v>60</v>
      </c>
      <c r="B76" s="33"/>
      <c r="C76" s="33"/>
      <c r="D76" s="33"/>
      <c r="E76" s="33"/>
      <c r="F76" s="33"/>
      <c r="G76" s="33"/>
      <c r="H76" s="43"/>
      <c r="I76" s="33">
        <f t="shared" si="20"/>
        <v>2.886751345948129E-3</v>
      </c>
      <c r="K76" s="48">
        <f t="shared" si="21"/>
        <v>2.886751345948129E-3</v>
      </c>
      <c r="L76" s="59"/>
      <c r="N76" s="32" t="s">
        <v>60</v>
      </c>
      <c r="O76" s="33"/>
      <c r="P76" s="33"/>
      <c r="Q76" s="33"/>
      <c r="R76" s="33"/>
      <c r="S76" s="33"/>
      <c r="T76" s="33"/>
      <c r="U76" s="43"/>
      <c r="V76" s="33">
        <f t="shared" si="22"/>
        <v>2.886751345948129E-3</v>
      </c>
      <c r="X76" s="46">
        <f t="shared" si="23"/>
        <v>2.886751345948129E-3</v>
      </c>
      <c r="Y76" s="59"/>
    </row>
    <row r="77" spans="1:25" ht="15.6">
      <c r="A77" s="32" t="s">
        <v>61</v>
      </c>
      <c r="B77" s="33"/>
      <c r="C77" s="33"/>
      <c r="D77" s="33"/>
      <c r="E77" s="33"/>
      <c r="F77" s="33"/>
      <c r="G77" s="33"/>
      <c r="H77" s="43"/>
      <c r="I77" s="33">
        <f t="shared" si="20"/>
        <v>2.886751345948129E-3</v>
      </c>
      <c r="K77" s="48">
        <f t="shared" si="21"/>
        <v>2.886751345948129E-3</v>
      </c>
      <c r="L77" s="59"/>
      <c r="N77" s="32" t="s">
        <v>61</v>
      </c>
      <c r="O77" s="33"/>
      <c r="P77" s="33"/>
      <c r="Q77" s="33"/>
      <c r="R77" s="33"/>
      <c r="S77" s="33"/>
      <c r="T77" s="33"/>
      <c r="U77" s="43"/>
      <c r="V77" s="33">
        <f t="shared" si="22"/>
        <v>2.886751345948129E-3</v>
      </c>
      <c r="X77" s="46">
        <f t="shared" si="23"/>
        <v>2.886751345948129E-3</v>
      </c>
      <c r="Y77" s="59"/>
    </row>
    <row r="78" spans="1:25" ht="15.6">
      <c r="A78" s="32" t="s">
        <v>62</v>
      </c>
      <c r="B78" s="39">
        <v>2.1001253085458606E-2</v>
      </c>
      <c r="C78" s="39">
        <v>8.2717091057916265E-4</v>
      </c>
      <c r="D78" s="39">
        <v>1.2E-2</v>
      </c>
      <c r="E78" s="39">
        <v>8.9999999999999993E-3</v>
      </c>
      <c r="F78" s="39">
        <v>3.0000000000000001E-3</v>
      </c>
      <c r="G78" s="39">
        <v>5.0000000000000001E-4</v>
      </c>
      <c r="H78" s="61"/>
      <c r="I78" s="39">
        <f t="shared" si="20"/>
        <v>2.886751345948129E-3</v>
      </c>
      <c r="J78" s="39">
        <v>1.4E-2</v>
      </c>
      <c r="K78" s="48">
        <f t="shared" si="21"/>
        <v>2.9670190026491679E-2</v>
      </c>
      <c r="L78" s="59"/>
      <c r="N78" s="32" t="s">
        <v>62</v>
      </c>
      <c r="O78" s="39">
        <v>2.3050288266470539E-2</v>
      </c>
      <c r="P78" s="39">
        <v>8.7509348257381789E-4</v>
      </c>
      <c r="Q78" s="39">
        <v>1.2E-2</v>
      </c>
      <c r="R78" s="39">
        <v>8.9999999999999993E-3</v>
      </c>
      <c r="S78" s="39">
        <v>3.0000000000000001E-3</v>
      </c>
      <c r="T78" s="39">
        <v>5.0000000000000001E-4</v>
      </c>
      <c r="U78" s="61"/>
      <c r="V78" s="39">
        <f t="shared" si="22"/>
        <v>2.886751345948129E-3</v>
      </c>
      <c r="W78" s="40">
        <v>1.4E-2</v>
      </c>
      <c r="X78" s="46">
        <f t="shared" si="23"/>
        <v>3.1155495680601296E-2</v>
      </c>
      <c r="Y78" s="59"/>
    </row>
    <row r="79" spans="1:25" ht="15.6">
      <c r="A79" s="32" t="s">
        <v>63</v>
      </c>
      <c r="B79" s="39">
        <v>2.1908902329355981E-2</v>
      </c>
      <c r="C79" s="39">
        <v>1.1424814686151791E-3</v>
      </c>
      <c r="D79" s="39">
        <v>1.2E-2</v>
      </c>
      <c r="E79" s="39">
        <v>8.9999999999999993E-3</v>
      </c>
      <c r="F79" s="39">
        <v>3.0000000000000001E-3</v>
      </c>
      <c r="G79" s="39">
        <v>5.0000000000000001E-4</v>
      </c>
      <c r="H79" s="61"/>
      <c r="I79" s="39">
        <f t="shared" si="20"/>
        <v>2.886751345948129E-3</v>
      </c>
      <c r="J79" s="39">
        <v>1.4E-2</v>
      </c>
      <c r="K79" s="48">
        <f t="shared" si="21"/>
        <v>3.0329665321541587E-2</v>
      </c>
      <c r="L79" s="59"/>
      <c r="N79" s="32" t="s">
        <v>63</v>
      </c>
      <c r="O79" s="39">
        <v>2.3078812316444708E-2</v>
      </c>
      <c r="P79" s="39">
        <v>7.5915489651486642E-4</v>
      </c>
      <c r="Q79" s="39">
        <v>1.2E-2</v>
      </c>
      <c r="R79" s="39">
        <v>8.9999999999999993E-3</v>
      </c>
      <c r="S79" s="39">
        <v>3.0000000000000001E-3</v>
      </c>
      <c r="T79" s="39">
        <v>5.0000000000000001E-4</v>
      </c>
      <c r="U79" s="61"/>
      <c r="V79" s="39">
        <f t="shared" si="22"/>
        <v>2.886751345948129E-3</v>
      </c>
      <c r="W79" s="40">
        <v>1.4E-2</v>
      </c>
      <c r="X79" s="46">
        <f t="shared" si="23"/>
        <v>3.117356616474791E-2</v>
      </c>
      <c r="Y79" s="59"/>
    </row>
    <row r="80" spans="1:25" ht="15.6">
      <c r="A80" s="32" t="s">
        <v>64</v>
      </c>
      <c r="B80" s="33">
        <v>6.8055704737858521E-3</v>
      </c>
      <c r="C80" s="33">
        <v>6.0480531883129061E-4</v>
      </c>
      <c r="D80">
        <f>0.007/2</f>
        <v>3.5000000000000001E-3</v>
      </c>
      <c r="E80">
        <v>2.3E-3</v>
      </c>
      <c r="F80">
        <f>0.01/2</f>
        <v>5.0000000000000001E-3</v>
      </c>
      <c r="G80">
        <v>5.0000000000000001E-4</v>
      </c>
      <c r="I80" s="33">
        <f t="shared" si="20"/>
        <v>2.886751345948129E-3</v>
      </c>
      <c r="K80" s="48">
        <f t="shared" si="21"/>
        <v>9.8896366101432539E-3</v>
      </c>
      <c r="L80" s="59"/>
      <c r="N80" s="32" t="s">
        <v>64</v>
      </c>
      <c r="O80" s="33">
        <v>1.9269556026895868E-2</v>
      </c>
      <c r="P80" s="33">
        <v>4.8936048493192967E-4</v>
      </c>
      <c r="Q80">
        <f>0.007/2</f>
        <v>3.5000000000000001E-3</v>
      </c>
      <c r="R80">
        <v>2.3E-3</v>
      </c>
      <c r="S80">
        <f>0.01/2</f>
        <v>5.0000000000000001E-3</v>
      </c>
      <c r="T80">
        <v>5.0000000000000001E-4</v>
      </c>
      <c r="V80" s="33">
        <f>0.01/2/SQRT(3)</f>
        <v>2.886751345948129E-3</v>
      </c>
      <c r="X80" s="46">
        <f t="shared" si="23"/>
        <v>2.0559148729731615E-2</v>
      </c>
      <c r="Y80" s="59"/>
    </row>
  </sheetData>
  <mergeCells count="3">
    <mergeCell ref="A3:D3"/>
    <mergeCell ref="Q3:T3"/>
    <mergeCell ref="E3:I3"/>
  </mergeCells>
  <phoneticPr fontId="2" type="noConversion"/>
  <pageMargins left="0.2" right="0.19" top="0.984251969" bottom="0.984251969" header="0.5" footer="0.5"/>
  <pageSetup paperSize="9" orientation="landscape" verticalDpi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80"/>
  <sheetViews>
    <sheetView topLeftCell="A46" workbookViewId="0">
      <selection activeCell="A70" sqref="A70:IV71"/>
    </sheetView>
  </sheetViews>
  <sheetFormatPr baseColWidth="10" defaultColWidth="8.88671875" defaultRowHeight="13.2"/>
  <cols>
    <col min="1" max="1" width="10.33203125" customWidth="1"/>
    <col min="2" max="2" width="11.6640625" customWidth="1"/>
    <col min="3" max="3" width="13.6640625" customWidth="1"/>
    <col min="4" max="4" width="14.6640625" bestFit="1" customWidth="1"/>
    <col min="5" max="5" width="10.6640625" customWidth="1"/>
    <col min="6" max="6" width="11.6640625" customWidth="1"/>
    <col min="7" max="7" width="12.6640625" customWidth="1"/>
    <col min="8" max="8" width="7.33203125" style="13" customWidth="1"/>
    <col min="9" max="9" width="10.5546875" customWidth="1"/>
    <col min="10" max="10" width="9.6640625" customWidth="1"/>
    <col min="11" max="12" width="12.6640625" customWidth="1"/>
    <col min="13" max="13" width="4" customWidth="1"/>
    <col min="14" max="14" width="10.44140625" customWidth="1"/>
    <col min="15" max="15" width="12.6640625" customWidth="1"/>
    <col min="16" max="16" width="13.5546875" customWidth="1"/>
    <col min="17" max="17" width="14.6640625" bestFit="1" customWidth="1"/>
    <col min="18" max="18" width="11.6640625" customWidth="1"/>
    <col min="19" max="19" width="9.6640625" customWidth="1"/>
    <col min="20" max="20" width="12.6640625" customWidth="1"/>
    <col min="21" max="21" width="7.109375" style="13" customWidth="1"/>
    <col min="22" max="22" width="11.109375" customWidth="1"/>
    <col min="23" max="23" width="9.88671875" customWidth="1"/>
    <col min="24" max="25" width="12.6640625" customWidth="1"/>
    <col min="26" max="26" width="7" customWidth="1"/>
  </cols>
  <sheetData>
    <row r="1" spans="1:26">
      <c r="A1" s="9" t="s">
        <v>23</v>
      </c>
      <c r="N1" s="9" t="s">
        <v>23</v>
      </c>
    </row>
    <row r="3" spans="1:26">
      <c r="A3" s="68" t="s">
        <v>31</v>
      </c>
      <c r="B3" s="68"/>
      <c r="C3" s="68"/>
      <c r="D3" s="68"/>
      <c r="E3" s="68" t="s">
        <v>74</v>
      </c>
      <c r="F3" s="68"/>
      <c r="G3" s="68"/>
      <c r="H3" s="68"/>
      <c r="I3" s="68"/>
      <c r="J3" t="s">
        <v>78</v>
      </c>
      <c r="N3" s="7" t="s">
        <v>31</v>
      </c>
      <c r="O3" s="7"/>
      <c r="P3" s="7"/>
      <c r="Q3" s="68" t="s">
        <v>74</v>
      </c>
      <c r="R3" s="68"/>
      <c r="S3" s="68"/>
      <c r="T3" s="68"/>
      <c r="U3" s="66"/>
      <c r="W3" t="s">
        <v>78</v>
      </c>
    </row>
    <row r="4" spans="1:26" ht="15.6">
      <c r="A4" s="2" t="s">
        <v>20</v>
      </c>
      <c r="B4" s="2">
        <v>-243.7645</v>
      </c>
      <c r="D4" s="1"/>
      <c r="E4" s="2" t="s">
        <v>20</v>
      </c>
      <c r="F4" s="2">
        <v>-243.76480000000001</v>
      </c>
      <c r="J4">
        <v>5.0000000000000001E-3</v>
      </c>
      <c r="K4" t="s">
        <v>79</v>
      </c>
      <c r="N4" s="2" t="s">
        <v>20</v>
      </c>
      <c r="O4" s="2">
        <v>-243.7645</v>
      </c>
      <c r="P4" s="2"/>
      <c r="Q4" s="2" t="s">
        <v>20</v>
      </c>
      <c r="R4" s="2">
        <v>-243.76480000000001</v>
      </c>
      <c r="W4">
        <v>5.0000000000000001E-3</v>
      </c>
      <c r="X4" t="s">
        <v>79</v>
      </c>
    </row>
    <row r="5" spans="1:26" ht="15.6">
      <c r="A5" s="2" t="s">
        <v>21</v>
      </c>
      <c r="B5" s="2">
        <f>2.328427</f>
        <v>2.328427</v>
      </c>
      <c r="D5" s="1"/>
      <c r="E5" s="2" t="s">
        <v>21</v>
      </c>
      <c r="F5" s="2">
        <f>2.324767</f>
        <v>2.324767</v>
      </c>
      <c r="J5">
        <f>J4/(2*SQRT(3))</f>
        <v>1.4433756729740645E-3</v>
      </c>
      <c r="K5" t="s">
        <v>79</v>
      </c>
      <c r="N5" s="2" t="s">
        <v>21</v>
      </c>
      <c r="O5" s="2">
        <f>2.328427</f>
        <v>2.328427</v>
      </c>
      <c r="P5" s="2"/>
      <c r="Q5" s="2" t="s">
        <v>21</v>
      </c>
      <c r="R5" s="2">
        <f>2.324767</f>
        <v>2.324767</v>
      </c>
      <c r="W5">
        <f>W4/(2*SQRT(3))</f>
        <v>1.4433756729740645E-3</v>
      </c>
      <c r="X5" t="s">
        <v>79</v>
      </c>
    </row>
    <row r="6" spans="1:26" ht="15.6">
      <c r="A6" s="2" t="s">
        <v>22</v>
      </c>
      <c r="B6" s="2">
        <f>1.085795*10^-3</f>
        <v>1.0857950000000001E-3</v>
      </c>
      <c r="D6" s="1"/>
      <c r="E6" s="2" t="s">
        <v>22</v>
      </c>
      <c r="F6" s="39">
        <v>5.0000000000000001E-4</v>
      </c>
      <c r="J6" t="s">
        <v>80</v>
      </c>
      <c r="N6" s="2" t="s">
        <v>22</v>
      </c>
      <c r="O6" s="2">
        <f>1.085795*10^-3</f>
        <v>1.0857950000000001E-3</v>
      </c>
      <c r="P6" s="2"/>
      <c r="Q6" s="2" t="s">
        <v>22</v>
      </c>
      <c r="R6" s="2">
        <f>1.103067*10^-3</f>
        <v>1.1030670000000001E-3</v>
      </c>
      <c r="W6" t="s">
        <v>80</v>
      </c>
    </row>
    <row r="7" spans="1:26">
      <c r="A7" s="2"/>
      <c r="B7" s="2"/>
      <c r="D7" s="1"/>
      <c r="F7" s="39">
        <v>5.0000000000000001E-4</v>
      </c>
      <c r="T7" s="3"/>
      <c r="U7" s="67"/>
    </row>
    <row r="8" spans="1:26">
      <c r="A8" s="8" t="s">
        <v>32</v>
      </c>
      <c r="B8" s="2"/>
      <c r="C8" s="2"/>
      <c r="D8" s="1"/>
      <c r="N8" s="8" t="s">
        <v>33</v>
      </c>
      <c r="T8" s="3"/>
      <c r="U8" s="67"/>
    </row>
    <row r="9" spans="1:26" ht="79.2">
      <c r="A9" s="5" t="s">
        <v>0</v>
      </c>
      <c r="B9" s="5" t="s">
        <v>34</v>
      </c>
      <c r="C9" s="5" t="s">
        <v>35</v>
      </c>
      <c r="D9" s="16" t="s">
        <v>25</v>
      </c>
      <c r="E9" s="16" t="s">
        <v>26</v>
      </c>
      <c r="F9" s="17" t="s">
        <v>27</v>
      </c>
      <c r="G9" s="49" t="s">
        <v>38</v>
      </c>
      <c r="H9" s="58"/>
      <c r="I9" s="19" t="s">
        <v>29</v>
      </c>
      <c r="J9" s="17" t="s">
        <v>27</v>
      </c>
      <c r="K9" s="47" t="s">
        <v>39</v>
      </c>
      <c r="L9" s="53" t="s">
        <v>75</v>
      </c>
      <c r="M9" s="5"/>
      <c r="N9" s="5" t="s">
        <v>0</v>
      </c>
      <c r="O9" s="5" t="s">
        <v>34</v>
      </c>
      <c r="P9" s="5" t="s">
        <v>35</v>
      </c>
      <c r="Q9" s="16" t="s">
        <v>25</v>
      </c>
      <c r="R9" s="16" t="s">
        <v>26</v>
      </c>
      <c r="S9" s="21" t="s">
        <v>28</v>
      </c>
      <c r="T9" s="52" t="s">
        <v>40</v>
      </c>
      <c r="U9" s="58"/>
      <c r="V9" s="19" t="s">
        <v>29</v>
      </c>
      <c r="W9" s="21" t="s">
        <v>28</v>
      </c>
      <c r="X9" s="45" t="s">
        <v>41</v>
      </c>
      <c r="Y9" s="55" t="s">
        <v>76</v>
      </c>
      <c r="Z9" s="21" t="s">
        <v>30</v>
      </c>
    </row>
    <row r="10" spans="1:26" ht="15.6">
      <c r="A10" t="s">
        <v>1</v>
      </c>
      <c r="B10" s="11">
        <v>39400</v>
      </c>
      <c r="C10" s="25">
        <v>4.1666666666666666E-3</v>
      </c>
      <c r="D10" s="14">
        <v>115.91561999999999</v>
      </c>
      <c r="E10" s="15">
        <f t="shared" ref="E10:E26" si="0">$B$4+D10*$B$5+D10^2*$B$6</f>
        <v>40.725768883936212</v>
      </c>
      <c r="F10" s="18">
        <v>40.74</v>
      </c>
      <c r="G10" s="50">
        <f t="shared" ref="G10:G27" si="1">E10-F10</f>
        <v>-1.4231116063790239E-2</v>
      </c>
      <c r="H10" s="59"/>
      <c r="I10" s="10">
        <v>40.725999999999999</v>
      </c>
      <c r="J10" s="12">
        <v>40.74</v>
      </c>
      <c r="K10" s="48">
        <f t="shared" ref="K10:K27" si="2">I10-J10</f>
        <v>-1.4000000000002899E-2</v>
      </c>
      <c r="L10" s="54">
        <f>G10-K10</f>
        <v>-2.3111606378733995E-4</v>
      </c>
      <c r="M10" s="6"/>
      <c r="N10" s="13" t="s">
        <v>1</v>
      </c>
      <c r="O10" s="11">
        <v>39400</v>
      </c>
      <c r="P10" s="25">
        <v>4.1666666666666666E-3</v>
      </c>
      <c r="Q10" s="14">
        <v>115.91554999999997</v>
      </c>
      <c r="R10" s="15">
        <f t="shared" ref="R10:R26" si="3">$B$4+Q10*$B$5+Q10^2*$B$6</f>
        <v>40.725588273567396</v>
      </c>
      <c r="S10" s="24">
        <v>40.700000000000003</v>
      </c>
      <c r="T10" s="51">
        <f t="shared" ref="T10:T27" si="4">R10-S10</f>
        <v>2.5588273567393571E-2</v>
      </c>
      <c r="U10" s="59"/>
      <c r="V10" s="10">
        <v>40.725999999999999</v>
      </c>
      <c r="W10" s="12">
        <v>40.700000000000003</v>
      </c>
      <c r="X10" s="46">
        <f t="shared" ref="X10:X27" si="5">V10-W10</f>
        <v>2.5999999999996248E-2</v>
      </c>
      <c r="Y10" s="56">
        <f>T10-X10</f>
        <v>-4.1172643260267705E-4</v>
      </c>
      <c r="Z10" s="23">
        <v>1</v>
      </c>
    </row>
    <row r="11" spans="1:26" ht="15.6">
      <c r="A11" t="s">
        <v>4</v>
      </c>
      <c r="B11" s="11">
        <v>39426</v>
      </c>
      <c r="C11" s="25">
        <v>4.8611111111111112E-3</v>
      </c>
      <c r="D11" s="14">
        <v>115.91287499999999</v>
      </c>
      <c r="E11" s="15">
        <f t="shared" si="0"/>
        <v>40.718686385305304</v>
      </c>
      <c r="F11" s="18">
        <v>40.729999999999997</v>
      </c>
      <c r="G11" s="50">
        <f t="shared" si="1"/>
        <v>-1.1313614694692831E-2</v>
      </c>
      <c r="H11" s="59"/>
      <c r="I11" s="20">
        <v>41.014000000000003</v>
      </c>
      <c r="J11" s="18">
        <v>40.99</v>
      </c>
      <c r="K11" s="48">
        <f t="shared" si="2"/>
        <v>2.4000000000000909E-2</v>
      </c>
      <c r="L11" s="54">
        <f t="shared" ref="L11:L27" si="6">G11-K11</f>
        <v>-3.531361469469374E-2</v>
      </c>
      <c r="M11" s="6"/>
      <c r="N11" t="s">
        <v>4</v>
      </c>
      <c r="O11" s="11">
        <v>39426</v>
      </c>
      <c r="P11" s="25">
        <v>4.8611111111111112E-3</v>
      </c>
      <c r="Q11" s="14">
        <v>115.912925</v>
      </c>
      <c r="R11" s="15">
        <f t="shared" si="3"/>
        <v>40.718815392420112</v>
      </c>
      <c r="S11" s="24">
        <v>40.82</v>
      </c>
      <c r="T11" s="51">
        <f t="shared" si="4"/>
        <v>-0.10118460757988856</v>
      </c>
      <c r="U11" s="59"/>
      <c r="V11" s="20">
        <v>41.01</v>
      </c>
      <c r="W11" s="24">
        <v>41.02</v>
      </c>
      <c r="X11" s="46">
        <f t="shared" si="5"/>
        <v>-1.0000000000005116E-2</v>
      </c>
      <c r="Y11" s="56">
        <f t="shared" ref="Y11:Y27" si="7">T11-X11</f>
        <v>-9.1184607579883448E-2</v>
      </c>
      <c r="Z11" s="23">
        <v>1</v>
      </c>
    </row>
    <row r="12" spans="1:26" ht="15.6">
      <c r="A12" t="s">
        <v>5</v>
      </c>
      <c r="B12" s="11">
        <v>39454</v>
      </c>
      <c r="C12" s="25">
        <v>4.8611111111111112E-3</v>
      </c>
      <c r="D12" s="14">
        <v>115.91290000000001</v>
      </c>
      <c r="E12" s="15">
        <f t="shared" si="0"/>
        <v>40.71875088886209</v>
      </c>
      <c r="F12" s="18">
        <v>40.75</v>
      </c>
      <c r="G12" s="50">
        <f t="shared" si="1"/>
        <v>-3.124911113791029E-2</v>
      </c>
      <c r="H12" s="59"/>
      <c r="I12" s="20">
        <v>41.009</v>
      </c>
      <c r="J12" s="18">
        <v>41.01</v>
      </c>
      <c r="K12" s="48">
        <f t="shared" si="2"/>
        <v>-9.9999999999766942E-4</v>
      </c>
      <c r="L12" s="54">
        <f t="shared" si="6"/>
        <v>-3.0249111137912621E-2</v>
      </c>
      <c r="M12" s="6"/>
      <c r="N12" t="s">
        <v>5</v>
      </c>
      <c r="O12" s="11">
        <v>39454</v>
      </c>
      <c r="P12" s="25">
        <v>4.1666666666666666E-3</v>
      </c>
      <c r="Q12" s="14">
        <v>115.91287500000001</v>
      </c>
      <c r="R12" s="15">
        <f t="shared" si="3"/>
        <v>40.718686385305432</v>
      </c>
      <c r="S12" s="24">
        <v>40.840000000000003</v>
      </c>
      <c r="T12" s="51">
        <f t="shared" si="4"/>
        <v>-0.12131361469457147</v>
      </c>
      <c r="U12" s="59"/>
      <c r="V12" s="20">
        <v>41.012</v>
      </c>
      <c r="W12" s="24">
        <v>41.03</v>
      </c>
      <c r="X12" s="46">
        <f t="shared" si="5"/>
        <v>-1.8000000000000682E-2</v>
      </c>
      <c r="Y12" s="56">
        <f t="shared" si="7"/>
        <v>-0.10331361469457079</v>
      </c>
      <c r="Z12" s="23">
        <v>1</v>
      </c>
    </row>
    <row r="13" spans="1:26" ht="15.6">
      <c r="A13" t="s">
        <v>6</v>
      </c>
      <c r="B13" s="29">
        <v>39448</v>
      </c>
      <c r="C13" s="25">
        <v>8.3333333333333332E-3</v>
      </c>
      <c r="D13" s="14">
        <v>115.91536499999999</v>
      </c>
      <c r="E13" s="15">
        <f t="shared" si="0"/>
        <v>40.725110946215537</v>
      </c>
      <c r="F13" s="18">
        <v>40.729999999999997</v>
      </c>
      <c r="G13" s="50">
        <f t="shared" si="1"/>
        <v>-4.889053784459918E-3</v>
      </c>
      <c r="H13" s="59"/>
      <c r="I13" s="20">
        <v>41.563650000000003</v>
      </c>
      <c r="J13" s="18">
        <v>40.83</v>
      </c>
      <c r="K13" s="48">
        <f t="shared" si="2"/>
        <v>0.73365000000000435</v>
      </c>
      <c r="L13" s="54">
        <f t="shared" si="6"/>
        <v>-0.73853905378446427</v>
      </c>
      <c r="M13" s="6"/>
      <c r="N13" t="s">
        <v>6</v>
      </c>
      <c r="O13" s="29">
        <v>39448</v>
      </c>
      <c r="P13" s="25">
        <v>7.6388888888888886E-3</v>
      </c>
      <c r="Q13" s="14">
        <v>115.915155</v>
      </c>
      <c r="R13" s="15">
        <f t="shared" si="3"/>
        <v>40.724569115257488</v>
      </c>
      <c r="S13" s="24">
        <v>40.61</v>
      </c>
      <c r="T13" s="51">
        <f t="shared" si="4"/>
        <v>0.11456911525748836</v>
      </c>
      <c r="U13" s="59"/>
      <c r="V13" s="20">
        <v>41.56935</v>
      </c>
      <c r="W13" s="24">
        <v>40.79</v>
      </c>
      <c r="X13" s="46">
        <f t="shared" si="5"/>
        <v>0.77935000000000088</v>
      </c>
      <c r="Y13" s="56">
        <f t="shared" si="7"/>
        <v>-0.66478088474251251</v>
      </c>
      <c r="Z13" s="23">
        <v>1</v>
      </c>
    </row>
    <row r="14" spans="1:26" ht="15.6">
      <c r="A14" t="s">
        <v>7</v>
      </c>
      <c r="B14" s="11">
        <v>39498</v>
      </c>
      <c r="C14" s="25">
        <v>7.6388888888888886E-3</v>
      </c>
      <c r="D14" s="14">
        <v>115.91213499999999</v>
      </c>
      <c r="E14" s="15">
        <f t="shared" si="0"/>
        <v>40.716777080642146</v>
      </c>
      <c r="F14" s="18">
        <v>40.67</v>
      </c>
      <c r="G14" s="50">
        <f t="shared" si="1"/>
        <v>4.6777080642144142E-2</v>
      </c>
      <c r="H14" s="59"/>
      <c r="I14" s="20">
        <v>41.337600000000002</v>
      </c>
      <c r="J14" s="18">
        <v>40.479999999999997</v>
      </c>
      <c r="K14" s="48">
        <f t="shared" si="2"/>
        <v>0.85760000000000502</v>
      </c>
      <c r="L14" s="54">
        <f t="shared" si="6"/>
        <v>-0.81082291935786088</v>
      </c>
      <c r="M14" s="6"/>
      <c r="N14" t="s">
        <v>7</v>
      </c>
      <c r="O14" s="11">
        <v>39498</v>
      </c>
      <c r="P14" s="25">
        <v>8.3333333333333332E-3</v>
      </c>
      <c r="Q14" s="14">
        <v>115.91149499999999</v>
      </c>
      <c r="R14" s="15">
        <f t="shared" si="3"/>
        <v>40.715125791081604</v>
      </c>
      <c r="S14" s="24">
        <v>40.409999999999997</v>
      </c>
      <c r="T14" s="51">
        <f t="shared" si="4"/>
        <v>0.30512579108160764</v>
      </c>
      <c r="U14" s="59"/>
      <c r="V14" s="20">
        <v>41.365549999999992</v>
      </c>
      <c r="W14" s="24">
        <v>40.369999999999997</v>
      </c>
      <c r="X14" s="46">
        <f t="shared" si="5"/>
        <v>0.99554999999999438</v>
      </c>
      <c r="Y14" s="56">
        <f t="shared" si="7"/>
        <v>-0.69042420891838674</v>
      </c>
      <c r="Z14" s="23">
        <v>1</v>
      </c>
    </row>
    <row r="15" spans="1:26" ht="15.6">
      <c r="A15" t="s">
        <v>8</v>
      </c>
      <c r="B15" s="11">
        <v>39514</v>
      </c>
      <c r="C15" s="25">
        <v>4.8611111111111112E-3</v>
      </c>
      <c r="D15" s="14">
        <v>115.916302135</v>
      </c>
      <c r="E15" s="15">
        <f t="shared" si="0"/>
        <v>40.727528893834744</v>
      </c>
      <c r="F15" s="18">
        <v>40.68</v>
      </c>
      <c r="G15" s="50">
        <f t="shared" si="1"/>
        <v>4.7528893834744679E-2</v>
      </c>
      <c r="H15" s="59"/>
      <c r="I15" s="20">
        <v>41.012280000000004</v>
      </c>
      <c r="J15" s="18">
        <v>40.909999999999997</v>
      </c>
      <c r="K15" s="48">
        <f t="shared" si="2"/>
        <v>0.10228000000000748</v>
      </c>
      <c r="L15" s="54">
        <f t="shared" si="6"/>
        <v>-5.4751106165262797E-2</v>
      </c>
      <c r="M15" s="6"/>
      <c r="N15" t="s">
        <v>8</v>
      </c>
      <c r="O15" s="11">
        <v>39514</v>
      </c>
      <c r="P15" s="25">
        <v>4.8611111111111112E-3</v>
      </c>
      <c r="Q15" s="14">
        <v>115.916328475</v>
      </c>
      <c r="R15" s="15">
        <f t="shared" si="3"/>
        <v>40.72759685497816</v>
      </c>
      <c r="S15" s="24">
        <v>40.5</v>
      </c>
      <c r="T15" s="51">
        <f t="shared" si="4"/>
        <v>0.22759685497815951</v>
      </c>
      <c r="U15" s="59"/>
      <c r="V15" s="20">
        <v>41.012625</v>
      </c>
      <c r="W15" s="24">
        <v>40.68</v>
      </c>
      <c r="X15" s="46">
        <f t="shared" si="5"/>
        <v>0.33262500000000017</v>
      </c>
      <c r="Y15" s="56">
        <f t="shared" si="7"/>
        <v>-0.10502814502184066</v>
      </c>
      <c r="Z15" s="23">
        <v>1</v>
      </c>
    </row>
    <row r="16" spans="1:26" ht="15.6">
      <c r="A16" t="s">
        <v>9</v>
      </c>
      <c r="B16" s="11">
        <v>39517</v>
      </c>
      <c r="C16" s="25">
        <v>4.8611111111111112E-3</v>
      </c>
      <c r="D16" s="14">
        <v>115.9162147</v>
      </c>
      <c r="E16" s="15">
        <f t="shared" si="0"/>
        <v>40.727303298455574</v>
      </c>
      <c r="F16" s="18">
        <v>40.68</v>
      </c>
      <c r="G16" s="50">
        <f t="shared" si="1"/>
        <v>4.730329845557435E-2</v>
      </c>
      <c r="H16" s="59"/>
      <c r="I16" s="20">
        <v>41.015394999999998</v>
      </c>
      <c r="J16" s="18">
        <v>40.909999999999997</v>
      </c>
      <c r="K16" s="48">
        <f t="shared" si="2"/>
        <v>0.10539500000000146</v>
      </c>
      <c r="L16" s="54">
        <f t="shared" si="6"/>
        <v>-5.809170154442711E-2</v>
      </c>
      <c r="M16" s="6"/>
      <c r="N16" t="s">
        <v>9</v>
      </c>
      <c r="O16" s="11">
        <v>39517</v>
      </c>
      <c r="P16" s="25">
        <v>4.8611111111111112E-3</v>
      </c>
      <c r="Q16" s="14">
        <v>115.91618564000001</v>
      </c>
      <c r="R16" s="15">
        <f t="shared" si="3"/>
        <v>40.727228319312204</v>
      </c>
      <c r="S16" s="24">
        <v>40.5</v>
      </c>
      <c r="T16" s="51">
        <f t="shared" si="4"/>
        <v>0.22722831931220355</v>
      </c>
      <c r="U16" s="59"/>
      <c r="V16" s="20">
        <v>41.016145000000009</v>
      </c>
      <c r="W16" s="24">
        <v>40.68</v>
      </c>
      <c r="X16" s="46">
        <f t="shared" si="5"/>
        <v>0.33614500000000902</v>
      </c>
      <c r="Y16" s="56">
        <f t="shared" si="7"/>
        <v>-0.10891668068780547</v>
      </c>
      <c r="Z16" s="23">
        <v>1</v>
      </c>
    </row>
    <row r="17" spans="1:26" ht="15.6">
      <c r="A17" t="s">
        <v>10</v>
      </c>
      <c r="B17" s="11">
        <v>39589</v>
      </c>
      <c r="C17" s="25">
        <v>1.3194444444444444E-2</v>
      </c>
      <c r="D17" s="14">
        <v>115.91722999999999</v>
      </c>
      <c r="E17" s="15">
        <f t="shared" si="0"/>
        <v>40.729922925354721</v>
      </c>
      <c r="F17" s="18">
        <v>40.61</v>
      </c>
      <c r="G17" s="50">
        <f t="shared" si="1"/>
        <v>0.1199229253547216</v>
      </c>
      <c r="H17" s="59"/>
      <c r="I17" s="20">
        <v>41.00034999999999</v>
      </c>
      <c r="J17" s="18">
        <v>40.83</v>
      </c>
      <c r="K17" s="48">
        <f t="shared" si="2"/>
        <v>0.17034999999999201</v>
      </c>
      <c r="L17" s="54">
        <f t="shared" si="6"/>
        <v>-5.0427074645270409E-2</v>
      </c>
      <c r="M17" s="6"/>
      <c r="N17" t="s">
        <v>10</v>
      </c>
      <c r="O17" s="11">
        <v>39589</v>
      </c>
      <c r="P17" s="25" t="s">
        <v>36</v>
      </c>
      <c r="Q17" s="14">
        <v>115.91715500000002</v>
      </c>
      <c r="R17" s="15">
        <f t="shared" si="3"/>
        <v>40.729729413983591</v>
      </c>
      <c r="S17" s="24">
        <v>40.25</v>
      </c>
      <c r="T17" s="51">
        <f t="shared" si="4"/>
        <v>0.47972941398359126</v>
      </c>
      <c r="U17" s="59"/>
      <c r="V17" s="20">
        <v>41.000449999999994</v>
      </c>
      <c r="W17" s="24">
        <v>40.42</v>
      </c>
      <c r="X17" s="46">
        <f t="shared" si="5"/>
        <v>0.58044999999999192</v>
      </c>
      <c r="Y17" s="56">
        <f t="shared" si="7"/>
        <v>-0.10072058601640066</v>
      </c>
      <c r="Z17" s="23">
        <v>1</v>
      </c>
    </row>
    <row r="18" spans="1:26" ht="15.6">
      <c r="A18" t="s">
        <v>11</v>
      </c>
      <c r="B18" s="11">
        <v>39605</v>
      </c>
      <c r="C18" s="25">
        <v>1.1111111111111112E-2</v>
      </c>
      <c r="D18" s="14">
        <v>115.53043999999997</v>
      </c>
      <c r="E18" s="15">
        <f t="shared" si="0"/>
        <v>39.732108492274406</v>
      </c>
      <c r="F18" s="18">
        <v>39.590000000000003</v>
      </c>
      <c r="G18" s="50">
        <f t="shared" si="1"/>
        <v>0.14210849227440292</v>
      </c>
      <c r="H18" s="59"/>
      <c r="I18" s="20">
        <v>41.000149999999998</v>
      </c>
      <c r="J18" s="18">
        <v>40.799999999999997</v>
      </c>
      <c r="K18" s="48">
        <f t="shared" si="2"/>
        <v>0.20015000000000072</v>
      </c>
      <c r="L18" s="54">
        <f t="shared" si="6"/>
        <v>-5.8041507725597796E-2</v>
      </c>
      <c r="M18" s="6"/>
      <c r="N18" t="s">
        <v>11</v>
      </c>
      <c r="O18" s="11">
        <v>39605</v>
      </c>
      <c r="P18" s="25">
        <v>1.3888888888888888E-2</v>
      </c>
      <c r="Q18" s="14">
        <v>115.53032149999999</v>
      </c>
      <c r="R18" s="15">
        <f t="shared" si="3"/>
        <v>39.731802843847532</v>
      </c>
      <c r="S18" s="24">
        <v>39.21</v>
      </c>
      <c r="T18" s="51">
        <f t="shared" si="4"/>
        <v>0.52180284384753151</v>
      </c>
      <c r="U18" s="59"/>
      <c r="V18" s="20">
        <v>41.000399999999992</v>
      </c>
      <c r="W18" s="24">
        <v>40.369999999999997</v>
      </c>
      <c r="X18" s="46">
        <f t="shared" si="5"/>
        <v>0.63039999999999452</v>
      </c>
      <c r="Y18" s="56">
        <f t="shared" si="7"/>
        <v>-0.10859715615246301</v>
      </c>
      <c r="Z18" s="23">
        <v>1</v>
      </c>
    </row>
    <row r="19" spans="1:26" ht="15.6">
      <c r="A19" t="s">
        <v>12</v>
      </c>
      <c r="B19" s="11">
        <v>39630</v>
      </c>
      <c r="C19" s="25">
        <v>4.8611111111111112E-3</v>
      </c>
      <c r="D19" s="14">
        <v>115.91105000000005</v>
      </c>
      <c r="E19" s="15">
        <f t="shared" si="0"/>
        <v>40.713977629333471</v>
      </c>
      <c r="F19" s="18">
        <v>40.61</v>
      </c>
      <c r="G19" s="50">
        <f t="shared" si="1"/>
        <v>0.1039776293334711</v>
      </c>
      <c r="H19" s="59"/>
      <c r="I19" s="20">
        <v>41.005399999999995</v>
      </c>
      <c r="J19" s="18">
        <v>40.840000000000003</v>
      </c>
      <c r="K19" s="48">
        <f t="shared" si="2"/>
        <v>0.16539999999999111</v>
      </c>
      <c r="L19" s="54">
        <f t="shared" si="6"/>
        <v>-6.142237066652001E-2</v>
      </c>
      <c r="M19" s="6"/>
      <c r="N19" t="s">
        <v>12</v>
      </c>
      <c r="O19" s="11">
        <v>39630</v>
      </c>
      <c r="P19" s="25">
        <v>4.8611111111111112E-3</v>
      </c>
      <c r="Q19" s="14">
        <v>115.91100000000003</v>
      </c>
      <c r="R19" s="15">
        <f t="shared" si="3"/>
        <v>40.713848622422255</v>
      </c>
      <c r="S19" s="24">
        <v>40.369999999999997</v>
      </c>
      <c r="T19" s="51">
        <f t="shared" si="4"/>
        <v>0.34384862242225722</v>
      </c>
      <c r="U19" s="59"/>
      <c r="V19" s="20">
        <v>41.004450000000006</v>
      </c>
      <c r="W19" s="24">
        <v>40.44</v>
      </c>
      <c r="X19" s="46">
        <f t="shared" si="5"/>
        <v>0.56445000000000789</v>
      </c>
      <c r="Y19" s="56">
        <f t="shared" si="7"/>
        <v>-0.22060137757775067</v>
      </c>
      <c r="Z19" s="23">
        <v>1</v>
      </c>
    </row>
    <row r="20" spans="1:26" ht="15.6">
      <c r="A20" t="s">
        <v>13</v>
      </c>
      <c r="B20" s="11">
        <v>39637</v>
      </c>
      <c r="C20" s="25">
        <v>4.1666666666666666E-3</v>
      </c>
      <c r="D20" s="14">
        <v>115.91195</v>
      </c>
      <c r="E20" s="15">
        <f t="shared" si="0"/>
        <v>40.716299754662181</v>
      </c>
      <c r="F20" s="18">
        <v>40.6</v>
      </c>
      <c r="G20" s="50">
        <f t="shared" si="1"/>
        <v>0.11629975466217957</v>
      </c>
      <c r="H20" s="59"/>
      <c r="I20" s="20">
        <v>41.004900000000006</v>
      </c>
      <c r="J20" s="18">
        <v>40.82</v>
      </c>
      <c r="K20" s="48">
        <f t="shared" si="2"/>
        <v>0.18490000000000606</v>
      </c>
      <c r="L20" s="54">
        <f t="shared" si="6"/>
        <v>-6.8600245337826493E-2</v>
      </c>
      <c r="M20" s="6"/>
      <c r="N20" t="s">
        <v>13</v>
      </c>
      <c r="O20" s="11">
        <v>39637</v>
      </c>
      <c r="P20" s="25">
        <v>4.8611111111111112E-3</v>
      </c>
      <c r="Q20" s="14">
        <v>115.9117</v>
      </c>
      <c r="R20" s="15">
        <f t="shared" si="3"/>
        <v>40.715654719672152</v>
      </c>
      <c r="S20" s="24">
        <v>40.409999999999997</v>
      </c>
      <c r="T20" s="51">
        <f t="shared" si="4"/>
        <v>0.3056547196721553</v>
      </c>
      <c r="U20" s="59"/>
      <c r="V20" s="20">
        <v>41.004950000000001</v>
      </c>
      <c r="W20" s="24">
        <v>40.47</v>
      </c>
      <c r="X20" s="46">
        <f t="shared" si="5"/>
        <v>0.53495000000000203</v>
      </c>
      <c r="Y20" s="56">
        <f t="shared" si="7"/>
        <v>-0.22929528032784674</v>
      </c>
      <c r="Z20" s="23">
        <v>1</v>
      </c>
    </row>
    <row r="21" spans="1:26" ht="15.6">
      <c r="A21" t="s">
        <v>14</v>
      </c>
      <c r="B21" s="11">
        <v>39650</v>
      </c>
      <c r="C21" s="25">
        <v>39.019444444444446</v>
      </c>
      <c r="D21" s="14">
        <v>115.91734524253752</v>
      </c>
      <c r="E21" s="15">
        <f t="shared" si="0"/>
        <v>40.730220268597989</v>
      </c>
      <c r="F21" s="18">
        <v>40.61</v>
      </c>
      <c r="G21" s="50">
        <f t="shared" si="1"/>
        <v>0.12022026859798984</v>
      </c>
      <c r="H21" s="59"/>
      <c r="I21" s="20">
        <v>40.805787320648299</v>
      </c>
      <c r="J21" s="18">
        <v>40.64</v>
      </c>
      <c r="K21" s="48">
        <f t="shared" si="2"/>
        <v>0.16578732064829893</v>
      </c>
      <c r="L21" s="54">
        <f t="shared" si="6"/>
        <v>-4.5567052050309087E-2</v>
      </c>
      <c r="M21" s="6"/>
      <c r="N21" t="s">
        <v>14</v>
      </c>
      <c r="O21" s="11">
        <v>39650</v>
      </c>
      <c r="P21" s="25">
        <v>39.017361111111114</v>
      </c>
      <c r="Q21" s="14">
        <v>115.9172752424045</v>
      </c>
      <c r="R21" s="15">
        <f t="shared" si="3"/>
        <v>40.730039657623749</v>
      </c>
      <c r="S21" s="24">
        <v>40.26</v>
      </c>
      <c r="T21" s="51">
        <f t="shared" si="4"/>
        <v>0.47003965762375088</v>
      </c>
      <c r="U21" s="59"/>
      <c r="V21" s="20">
        <v>40.806951409316788</v>
      </c>
      <c r="W21" s="24">
        <v>40.19</v>
      </c>
      <c r="X21" s="46">
        <f t="shared" si="5"/>
        <v>0.61695140931679049</v>
      </c>
      <c r="Y21" s="56">
        <f t="shared" si="7"/>
        <v>-0.14691175169303961</v>
      </c>
      <c r="Z21" s="23">
        <v>1</v>
      </c>
    </row>
    <row r="22" spans="1:26" ht="15.6">
      <c r="A22" t="s">
        <v>15</v>
      </c>
      <c r="B22" s="11">
        <v>39654</v>
      </c>
      <c r="C22" s="25">
        <v>2.2222222222222223E-2</v>
      </c>
      <c r="D22" s="14">
        <v>115.91757683469002</v>
      </c>
      <c r="E22" s="15">
        <f t="shared" si="0"/>
        <v>40.73081781159955</v>
      </c>
      <c r="F22" s="18">
        <v>40.58</v>
      </c>
      <c r="G22" s="50">
        <f t="shared" si="1"/>
        <v>0.15081781159955199</v>
      </c>
      <c r="H22" s="59"/>
      <c r="I22" s="20">
        <v>40.804364545609054</v>
      </c>
      <c r="J22" s="18">
        <v>40.6</v>
      </c>
      <c r="K22" s="48">
        <f t="shared" si="2"/>
        <v>0.20436454560905304</v>
      </c>
      <c r="L22" s="54">
        <f t="shared" si="6"/>
        <v>-5.3546734009501051E-2</v>
      </c>
      <c r="M22" s="6"/>
      <c r="N22" t="s">
        <v>15</v>
      </c>
      <c r="O22" s="11">
        <v>39654</v>
      </c>
      <c r="P22" s="25">
        <v>1.8055555555555557E-2</v>
      </c>
      <c r="Q22" s="14">
        <v>115.9174252426895</v>
      </c>
      <c r="R22" s="15">
        <f t="shared" si="3"/>
        <v>40.730426681152863</v>
      </c>
      <c r="S22" s="24">
        <v>40.229999999999997</v>
      </c>
      <c r="T22" s="51">
        <f t="shared" si="4"/>
        <v>0.50042668115286659</v>
      </c>
      <c r="U22" s="59"/>
      <c r="V22" s="20">
        <v>40.803459143311365</v>
      </c>
      <c r="W22" s="24">
        <v>40.1</v>
      </c>
      <c r="X22" s="46">
        <f t="shared" si="5"/>
        <v>0.70345914331136328</v>
      </c>
      <c r="Y22" s="56">
        <f t="shared" si="7"/>
        <v>-0.20303246215849668</v>
      </c>
      <c r="Z22" s="23">
        <v>1</v>
      </c>
    </row>
    <row r="23" spans="1:26" ht="15.6">
      <c r="A23" t="s">
        <v>16</v>
      </c>
      <c r="B23" s="11">
        <v>39708</v>
      </c>
      <c r="C23" s="25">
        <v>2.7083333333333334E-2</v>
      </c>
      <c r="D23" s="14">
        <v>115.92050150000003</v>
      </c>
      <c r="E23" s="15">
        <f t="shared" si="0"/>
        <v>40.73836390325414</v>
      </c>
      <c r="F23" s="18">
        <v>40.549999999999997</v>
      </c>
      <c r="G23" s="50">
        <f t="shared" si="1"/>
        <v>0.18836390325414243</v>
      </c>
      <c r="H23" s="59"/>
      <c r="I23" s="20">
        <v>41.037950000000002</v>
      </c>
      <c r="J23" s="18">
        <v>40.76</v>
      </c>
      <c r="K23" s="48">
        <f t="shared" si="2"/>
        <v>0.27795000000000414</v>
      </c>
      <c r="L23" s="54">
        <f t="shared" si="6"/>
        <v>-8.958609674586171E-2</v>
      </c>
      <c r="M23" s="6"/>
      <c r="N23" t="s">
        <v>16</v>
      </c>
      <c r="O23" s="11" t="s">
        <v>37</v>
      </c>
      <c r="P23" s="25">
        <v>2.5694444444444447E-2</v>
      </c>
      <c r="Q23" s="14">
        <v>115.92042649999999</v>
      </c>
      <c r="R23" s="15">
        <f t="shared" si="3"/>
        <v>40.738170391349996</v>
      </c>
      <c r="S23" s="24">
        <v>40.17</v>
      </c>
      <c r="T23" s="51">
        <f t="shared" si="4"/>
        <v>0.56817039134999447</v>
      </c>
      <c r="U23" s="59"/>
      <c r="V23" s="20">
        <v>41.048949999999998</v>
      </c>
      <c r="W23" s="24">
        <v>40.33</v>
      </c>
      <c r="X23" s="46">
        <f t="shared" si="5"/>
        <v>0.71894999999999953</v>
      </c>
      <c r="Y23" s="56">
        <f t="shared" si="7"/>
        <v>-0.15077960865000506</v>
      </c>
      <c r="Z23" s="23">
        <v>1</v>
      </c>
    </row>
    <row r="24" spans="1:26" ht="15.6">
      <c r="A24" t="s">
        <v>17</v>
      </c>
      <c r="B24" s="11">
        <v>39713</v>
      </c>
      <c r="C24" s="25">
        <v>2.0833333333333332E-2</v>
      </c>
      <c r="D24" s="14">
        <v>115.9202485</v>
      </c>
      <c r="E24" s="15">
        <f t="shared" si="0"/>
        <v>40.737711123146688</v>
      </c>
      <c r="F24" s="18">
        <v>40.54</v>
      </c>
      <c r="G24" s="50">
        <f t="shared" si="1"/>
        <v>0.19771112314668926</v>
      </c>
      <c r="H24" s="59"/>
      <c r="I24" s="20">
        <v>41.063650000000003</v>
      </c>
      <c r="J24" s="18">
        <v>40.78</v>
      </c>
      <c r="K24" s="48">
        <f t="shared" si="2"/>
        <v>0.28365000000000151</v>
      </c>
      <c r="L24" s="54">
        <f t="shared" si="6"/>
        <v>-8.5938876853312252E-2</v>
      </c>
      <c r="M24" s="6"/>
      <c r="N24" t="s">
        <v>17</v>
      </c>
      <c r="O24" s="11">
        <v>39713</v>
      </c>
      <c r="P24" s="25">
        <v>1.8749999999999999E-2</v>
      </c>
      <c r="Q24" s="14">
        <v>115.92028149999996</v>
      </c>
      <c r="R24" s="15">
        <f t="shared" si="3"/>
        <v>40.737796268370069</v>
      </c>
      <c r="S24" s="24">
        <v>40.14</v>
      </c>
      <c r="T24" s="51">
        <f t="shared" si="4"/>
        <v>0.59779626837006816</v>
      </c>
      <c r="U24" s="59"/>
      <c r="V24" s="20">
        <v>41.068200000000004</v>
      </c>
      <c r="W24" s="24">
        <v>40.36</v>
      </c>
      <c r="X24" s="46">
        <f t="shared" si="5"/>
        <v>0.70820000000000505</v>
      </c>
      <c r="Y24" s="56">
        <f t="shared" si="7"/>
        <v>-0.11040373162993689</v>
      </c>
      <c r="Z24" s="23">
        <v>1</v>
      </c>
    </row>
    <row r="25" spans="1:26" ht="15.6">
      <c r="A25" t="s">
        <v>18</v>
      </c>
      <c r="B25" s="11">
        <v>39729</v>
      </c>
      <c r="C25" s="25">
        <v>1.3888888888888888E-2</v>
      </c>
      <c r="D25" s="14">
        <v>115.91528000000001</v>
      </c>
      <c r="E25" s="15">
        <f t="shared" si="0"/>
        <v>40.724891633673401</v>
      </c>
      <c r="F25" s="18">
        <v>40.58</v>
      </c>
      <c r="G25" s="50">
        <f t="shared" si="1"/>
        <v>0.14489163367340296</v>
      </c>
      <c r="H25" s="59"/>
      <c r="I25" s="20">
        <v>41.021599999999992</v>
      </c>
      <c r="J25" s="18">
        <v>40.82</v>
      </c>
      <c r="K25" s="48">
        <f t="shared" si="2"/>
        <v>0.20159999999999201</v>
      </c>
      <c r="L25" s="54">
        <f t="shared" si="6"/>
        <v>-5.6708366326589044E-2</v>
      </c>
      <c r="M25" s="6"/>
      <c r="N25" t="s">
        <v>18</v>
      </c>
      <c r="O25" s="11">
        <v>39729</v>
      </c>
      <c r="P25" s="25">
        <v>1.7361111111111112E-2</v>
      </c>
      <c r="Q25" s="14">
        <v>115.91524000000001</v>
      </c>
      <c r="R25" s="15">
        <f t="shared" si="3"/>
        <v>40.724788427776616</v>
      </c>
      <c r="S25" s="24">
        <v>40.4</v>
      </c>
      <c r="T25" s="51">
        <f t="shared" si="4"/>
        <v>0.32478842777661754</v>
      </c>
      <c r="U25" s="59"/>
      <c r="V25" s="20">
        <v>41.022300000000016</v>
      </c>
      <c r="W25" s="24">
        <v>40.54</v>
      </c>
      <c r="X25" s="46">
        <f t="shared" si="5"/>
        <v>0.48230000000001638</v>
      </c>
      <c r="Y25" s="56">
        <f t="shared" si="7"/>
        <v>-0.15751157222339884</v>
      </c>
      <c r="Z25" s="23">
        <v>2</v>
      </c>
    </row>
    <row r="26" spans="1:26" ht="15.6">
      <c r="A26" t="s">
        <v>19</v>
      </c>
      <c r="B26" s="11">
        <v>39743</v>
      </c>
      <c r="C26" s="25">
        <v>1.7361111111111112E-2</v>
      </c>
      <c r="D26" s="14">
        <v>115.91525499999997</v>
      </c>
      <c r="E26" s="15">
        <f t="shared" si="0"/>
        <v>40.724827129987403</v>
      </c>
      <c r="F26" s="18">
        <v>40.340000000000003</v>
      </c>
      <c r="G26" s="50">
        <f t="shared" si="1"/>
        <v>0.38482712998739999</v>
      </c>
      <c r="H26" s="59"/>
      <c r="I26" s="20">
        <v>41.019299999999994</v>
      </c>
      <c r="J26" s="18">
        <v>40.57</v>
      </c>
      <c r="K26" s="48">
        <f t="shared" si="2"/>
        <v>0.44929999999999382</v>
      </c>
      <c r="L26" s="54">
        <f t="shared" si="6"/>
        <v>-6.447287001259383E-2</v>
      </c>
      <c r="M26" s="6"/>
      <c r="N26" t="s">
        <v>19</v>
      </c>
      <c r="O26" s="11">
        <v>39743</v>
      </c>
      <c r="P26" s="25">
        <v>1.3888888888888888E-2</v>
      </c>
      <c r="Q26" s="14">
        <v>115.91528000000001</v>
      </c>
      <c r="R26" s="15">
        <f t="shared" si="3"/>
        <v>40.724891633673401</v>
      </c>
      <c r="S26" s="24">
        <v>40.479999999999997</v>
      </c>
      <c r="T26" s="51">
        <f t="shared" si="4"/>
        <v>0.24489163367340439</v>
      </c>
      <c r="U26" s="59"/>
      <c r="V26" s="20">
        <v>41.020899999999997</v>
      </c>
      <c r="W26" s="24">
        <v>40.630000000000003</v>
      </c>
      <c r="X26" s="46">
        <f t="shared" si="5"/>
        <v>0.39089999999999492</v>
      </c>
      <c r="Y26" s="56">
        <f t="shared" si="7"/>
        <v>-0.14600836632659053</v>
      </c>
      <c r="Z26" s="23">
        <v>2</v>
      </c>
    </row>
    <row r="27" spans="1:26" ht="15.6">
      <c r="A27" t="s">
        <v>2</v>
      </c>
      <c r="B27" s="11">
        <v>39783</v>
      </c>
      <c r="C27" s="25">
        <v>3.4722222222222222E-5</v>
      </c>
      <c r="D27" s="14">
        <v>115.9149</v>
      </c>
      <c r="E27" s="15">
        <v>40.731000000000002</v>
      </c>
      <c r="F27" s="18">
        <v>40.58</v>
      </c>
      <c r="G27" s="50">
        <f t="shared" si="1"/>
        <v>0.15100000000000335</v>
      </c>
      <c r="H27" s="59"/>
      <c r="I27" s="27">
        <v>40.731000000000002</v>
      </c>
      <c r="J27" s="26">
        <v>40.58</v>
      </c>
      <c r="K27" s="48">
        <f t="shared" si="2"/>
        <v>0.15100000000000335</v>
      </c>
      <c r="L27" s="54">
        <f t="shared" si="6"/>
        <v>0</v>
      </c>
      <c r="M27" s="6"/>
      <c r="N27" s="13" t="s">
        <v>2</v>
      </c>
      <c r="O27" s="11">
        <v>39783</v>
      </c>
      <c r="P27" s="25">
        <v>3.4722222222222222E-5</v>
      </c>
      <c r="Q27" s="14">
        <v>115.9149</v>
      </c>
      <c r="R27" s="15">
        <v>40.731000000000002</v>
      </c>
      <c r="S27" s="24">
        <v>40.520000000000003</v>
      </c>
      <c r="T27" s="51">
        <f t="shared" si="4"/>
        <v>0.21099999999999852</v>
      </c>
      <c r="U27" s="59"/>
      <c r="V27" s="10">
        <v>40.731000000000002</v>
      </c>
      <c r="W27" s="12">
        <v>40.520000000000003</v>
      </c>
      <c r="X27" s="46">
        <f t="shared" si="5"/>
        <v>0.21099999999999852</v>
      </c>
      <c r="Y27" s="56">
        <f t="shared" si="7"/>
        <v>0</v>
      </c>
      <c r="Z27" s="23">
        <v>2</v>
      </c>
    </row>
    <row r="30" spans="1:26">
      <c r="A30" s="30" t="s">
        <v>65</v>
      </c>
      <c r="N30" s="30" t="s">
        <v>69</v>
      </c>
    </row>
    <row r="31" spans="1:26">
      <c r="A31" s="30"/>
      <c r="N31" s="30"/>
    </row>
    <row r="32" spans="1:26" ht="18">
      <c r="A32" s="30"/>
      <c r="B32" s="31" t="s">
        <v>42</v>
      </c>
      <c r="C32" s="31" t="s">
        <v>66</v>
      </c>
      <c r="D32" s="31" t="s">
        <v>67</v>
      </c>
      <c r="E32" s="31" t="s">
        <v>68</v>
      </c>
      <c r="F32" s="31" t="s">
        <v>43</v>
      </c>
      <c r="G32" s="31" t="s">
        <v>44</v>
      </c>
      <c r="H32" s="31" t="s">
        <v>82</v>
      </c>
      <c r="I32" s="31" t="s">
        <v>45</v>
      </c>
      <c r="J32" s="31" t="s">
        <v>46</v>
      </c>
      <c r="K32" s="31" t="s">
        <v>81</v>
      </c>
      <c r="L32" s="31" t="s">
        <v>81</v>
      </c>
      <c r="N32" s="30"/>
      <c r="O32" s="31" t="s">
        <v>42</v>
      </c>
      <c r="P32" s="31" t="s">
        <v>66</v>
      </c>
      <c r="Q32" s="31" t="s">
        <v>67</v>
      </c>
      <c r="R32" s="31" t="s">
        <v>68</v>
      </c>
      <c r="S32" s="31" t="s">
        <v>43</v>
      </c>
      <c r="T32" s="31" t="s">
        <v>44</v>
      </c>
      <c r="U32" s="31" t="s">
        <v>82</v>
      </c>
      <c r="V32" s="31" t="s">
        <v>45</v>
      </c>
      <c r="W32" s="31" t="s">
        <v>46</v>
      </c>
      <c r="X32" s="31" t="s">
        <v>81</v>
      </c>
      <c r="Y32" s="31" t="s">
        <v>81</v>
      </c>
    </row>
    <row r="33" spans="1:25" ht="15.6">
      <c r="A33" s="32" t="s">
        <v>47</v>
      </c>
      <c r="B33" s="33">
        <v>9.1046546800040151E-3</v>
      </c>
      <c r="C33" s="33">
        <v>3.2850593271095137E-4</v>
      </c>
      <c r="D33">
        <f>0.007/2</f>
        <v>3.5000000000000001E-3</v>
      </c>
      <c r="E33">
        <v>2.8E-3</v>
      </c>
      <c r="F33">
        <f>0.01/2</f>
        <v>5.0000000000000001E-3</v>
      </c>
      <c r="G33">
        <v>5.0000000000000001E-4</v>
      </c>
      <c r="H33" s="13">
        <f>$J$5</f>
        <v>1.4433756729740645E-3</v>
      </c>
      <c r="I33" s="33">
        <f>0.01/2/SQRT(3)</f>
        <v>2.886751345948129E-3</v>
      </c>
      <c r="K33" s="50">
        <f>SQRT(B33^2+C33^2+D33^2+E33^2+F33^2+G33^2+H33^2+I33^2+J33^2)</f>
        <v>1.177961458013852E-2</v>
      </c>
      <c r="L33" s="54">
        <f t="shared" ref="L33:L50" si="8">SQRT(K33^2+K63^2)</f>
        <v>1.659624373103416E-2</v>
      </c>
      <c r="N33" s="32" t="s">
        <v>47</v>
      </c>
      <c r="O33" s="33">
        <v>2.7028250327933195E-2</v>
      </c>
      <c r="P33" s="33">
        <v>3.2312901098360732E-4</v>
      </c>
      <c r="Q33">
        <f>0.007/2</f>
        <v>3.5000000000000001E-3</v>
      </c>
      <c r="R33">
        <v>2.8E-3</v>
      </c>
      <c r="S33">
        <f>0.01/2</f>
        <v>5.0000000000000001E-3</v>
      </c>
      <c r="T33">
        <v>5.0000000000000001E-4</v>
      </c>
      <c r="U33" s="13">
        <f>$J$5</f>
        <v>1.4433756729740645E-3</v>
      </c>
      <c r="V33" s="33">
        <f>0.01/2/SQRT(3)</f>
        <v>2.886751345948129E-3</v>
      </c>
      <c r="X33" s="51">
        <f>SQRT(O33^2+P33^2+Q33^2+R33^2+S33^2+T33^2+U33^2+V33^2+W33^2)</f>
        <v>2.8042599644359411E-2</v>
      </c>
      <c r="Y33" s="56">
        <f t="shared" ref="Y33:Y50" si="9">SQRT(X33^2+X63^2)</f>
        <v>3.9631949943124425E-2</v>
      </c>
    </row>
    <row r="34" spans="1:25" ht="15.6">
      <c r="A34" s="32" t="s">
        <v>48</v>
      </c>
      <c r="B34" s="34">
        <v>8.9999999999999993E-3</v>
      </c>
      <c r="C34" s="34">
        <v>1E-3</v>
      </c>
      <c r="D34" s="35">
        <f t="shared" ref="D34:D50" si="10">0.007/2</f>
        <v>3.5000000000000001E-3</v>
      </c>
      <c r="E34" s="35">
        <v>2.8E-3</v>
      </c>
      <c r="F34" s="35">
        <f t="shared" ref="F34:F50" si="11">0.01/2</f>
        <v>5.0000000000000001E-3</v>
      </c>
      <c r="G34" s="39">
        <v>5.0000000000000001E-4</v>
      </c>
      <c r="H34" s="13">
        <f t="shared" ref="H34:H50" si="12">$J$5</f>
        <v>1.4433756729740645E-3</v>
      </c>
      <c r="I34" s="33">
        <f t="shared" ref="I34:I50" si="13">0.01/2/SQRT(3)</f>
        <v>2.886751345948129E-3</v>
      </c>
      <c r="K34" s="50">
        <f t="shared" ref="K34:K50" si="14">SQRT(B34^2+C34^2+D34^2+E34^2+F34^2+G34^2+H34^2+I34^2+J34^2)</f>
        <v>1.1736978600417855E-2</v>
      </c>
      <c r="L34" s="54">
        <f t="shared" si="8"/>
        <v>1.7366346766087566E-2</v>
      </c>
      <c r="N34" s="32" t="s">
        <v>48</v>
      </c>
      <c r="O34" s="34">
        <v>3.4000000000000002E-2</v>
      </c>
      <c r="P34" s="34">
        <v>1E-3</v>
      </c>
      <c r="Q34" s="35">
        <f t="shared" ref="Q34:Q50" si="15">0.007/2</f>
        <v>3.5000000000000001E-3</v>
      </c>
      <c r="R34" s="35">
        <v>2.8E-3</v>
      </c>
      <c r="S34" s="35">
        <f t="shared" ref="S34:S50" si="16">0.01/2</f>
        <v>5.0000000000000001E-3</v>
      </c>
      <c r="T34" s="39">
        <v>5.0000000000000001E-4</v>
      </c>
      <c r="U34" s="13">
        <f t="shared" ref="U34:U50" si="17">$J$5</f>
        <v>1.4433756729740645E-3</v>
      </c>
      <c r="V34" s="33">
        <f t="shared" ref="V34:V50" si="18">0.01/2/SQRT(3)</f>
        <v>2.886751345948129E-3</v>
      </c>
      <c r="X34" s="51">
        <f t="shared" ref="X34:X50" si="19">SQRT(O34^2+P34^2+Q34^2+R34^2+S34^2+T34^2+U34^2+V34^2+W34^2)</f>
        <v>3.4824656016487328E-2</v>
      </c>
      <c r="Y34" s="56">
        <f t="shared" si="9"/>
        <v>4.9644637172609099E-2</v>
      </c>
    </row>
    <row r="35" spans="1:25" ht="15.6">
      <c r="A35" s="32" t="s">
        <v>49</v>
      </c>
      <c r="B35" s="34">
        <v>8.9999999999999993E-3</v>
      </c>
      <c r="C35" s="34">
        <v>1.25E-3</v>
      </c>
      <c r="D35" s="35">
        <f t="shared" si="10"/>
        <v>3.5000000000000001E-3</v>
      </c>
      <c r="E35" s="35">
        <v>2.8E-3</v>
      </c>
      <c r="F35" s="35">
        <f t="shared" si="11"/>
        <v>5.0000000000000001E-3</v>
      </c>
      <c r="G35" s="39">
        <v>5.0000000000000001E-4</v>
      </c>
      <c r="H35" s="13">
        <f t="shared" si="12"/>
        <v>1.4433756729740645E-3</v>
      </c>
      <c r="I35" s="33">
        <f t="shared" si="13"/>
        <v>2.886751345948129E-3</v>
      </c>
      <c r="K35" s="50">
        <f t="shared" si="14"/>
        <v>1.1760916914367972E-2</v>
      </c>
      <c r="L35" s="54">
        <f t="shared" si="8"/>
        <v>1.8279838620731861E-2</v>
      </c>
      <c r="N35" s="32" t="s">
        <v>49</v>
      </c>
      <c r="O35" s="34">
        <v>0.04</v>
      </c>
      <c r="P35" s="34">
        <v>1E-3</v>
      </c>
      <c r="Q35" s="35">
        <f t="shared" si="15"/>
        <v>3.5000000000000001E-3</v>
      </c>
      <c r="R35" s="35">
        <v>2.8E-3</v>
      </c>
      <c r="S35" s="35">
        <f t="shared" si="16"/>
        <v>5.0000000000000001E-3</v>
      </c>
      <c r="T35" s="39">
        <v>5.0000000000000001E-4</v>
      </c>
      <c r="U35" s="13">
        <f t="shared" si="17"/>
        <v>1.4433756729740645E-3</v>
      </c>
      <c r="V35" s="33">
        <f t="shared" si="18"/>
        <v>2.886751345948129E-3</v>
      </c>
      <c r="X35" s="51">
        <f t="shared" si="19"/>
        <v>4.0703275871441437E-2</v>
      </c>
      <c r="Y35" s="56">
        <f t="shared" si="9"/>
        <v>5.3708379234529133E-2</v>
      </c>
    </row>
    <row r="36" spans="1:25" ht="15.6">
      <c r="A36" s="32" t="s">
        <v>50</v>
      </c>
      <c r="B36" s="33">
        <v>1.26E-2</v>
      </c>
      <c r="C36" s="33">
        <v>9.5E-4</v>
      </c>
      <c r="D36">
        <f t="shared" si="10"/>
        <v>3.5000000000000001E-3</v>
      </c>
      <c r="E36">
        <v>2.8E-3</v>
      </c>
      <c r="F36">
        <f t="shared" si="11"/>
        <v>5.0000000000000001E-3</v>
      </c>
      <c r="G36">
        <v>5.0000000000000001E-4</v>
      </c>
      <c r="H36" s="13">
        <f t="shared" si="12"/>
        <v>1.4433756729740645E-3</v>
      </c>
      <c r="I36" s="33">
        <f t="shared" si="13"/>
        <v>2.886751345948129E-3</v>
      </c>
      <c r="J36">
        <v>2.3E-3</v>
      </c>
      <c r="K36" s="50">
        <f t="shared" si="14"/>
        <v>1.4856283743475912E-2</v>
      </c>
      <c r="L36" s="54">
        <f t="shared" si="8"/>
        <v>0.18462675889480373</v>
      </c>
      <c r="N36" s="32" t="s">
        <v>50</v>
      </c>
      <c r="O36" s="33">
        <v>1.6400000000000001E-2</v>
      </c>
      <c r="P36" s="33">
        <v>1.2800000000000001E-3</v>
      </c>
      <c r="Q36">
        <f t="shared" si="15"/>
        <v>3.5000000000000001E-3</v>
      </c>
      <c r="R36">
        <v>2.8E-3</v>
      </c>
      <c r="S36">
        <f t="shared" si="16"/>
        <v>5.0000000000000001E-3</v>
      </c>
      <c r="T36">
        <v>5.0000000000000001E-4</v>
      </c>
      <c r="U36" s="13">
        <f t="shared" si="17"/>
        <v>1.4433756729740645E-3</v>
      </c>
      <c r="V36" s="33">
        <f t="shared" si="18"/>
        <v>2.886751345948129E-3</v>
      </c>
      <c r="W36">
        <v>2.3E-3</v>
      </c>
      <c r="X36" s="51">
        <f t="shared" si="19"/>
        <v>1.8211124805092814E-2</v>
      </c>
      <c r="Y36" s="56">
        <f t="shared" si="9"/>
        <v>0.18092907339617917</v>
      </c>
    </row>
    <row r="37" spans="1:25" ht="15.6">
      <c r="A37" s="32" t="s">
        <v>51</v>
      </c>
      <c r="B37" s="33">
        <v>8.8999999999999999E-3</v>
      </c>
      <c r="C37" s="33">
        <v>9.8999999999999999E-4</v>
      </c>
      <c r="D37">
        <f t="shared" si="10"/>
        <v>3.5000000000000001E-3</v>
      </c>
      <c r="E37">
        <v>2.8E-3</v>
      </c>
      <c r="F37">
        <f t="shared" si="11"/>
        <v>5.0000000000000001E-3</v>
      </c>
      <c r="G37">
        <v>5.0000000000000001E-4</v>
      </c>
      <c r="H37" s="13">
        <f t="shared" si="12"/>
        <v>1.4433756729740645E-3</v>
      </c>
      <c r="I37" s="33">
        <f t="shared" si="13"/>
        <v>2.886751345948129E-3</v>
      </c>
      <c r="J37">
        <v>2.3E-3</v>
      </c>
      <c r="K37" s="50">
        <f t="shared" si="14"/>
        <v>1.1884307580446859E-2</v>
      </c>
      <c r="L37" s="54">
        <f t="shared" si="8"/>
        <v>0.18610648188604281</v>
      </c>
      <c r="N37" s="32" t="s">
        <v>51</v>
      </c>
      <c r="O37" s="33">
        <v>2.8000000000000001E-2</v>
      </c>
      <c r="P37" s="33">
        <v>8.5999999999999998E-4</v>
      </c>
      <c r="Q37">
        <f t="shared" si="15"/>
        <v>3.5000000000000001E-3</v>
      </c>
      <c r="R37">
        <v>2.8E-3</v>
      </c>
      <c r="S37">
        <f t="shared" si="16"/>
        <v>5.0000000000000001E-3</v>
      </c>
      <c r="T37">
        <v>5.0000000000000001E-4</v>
      </c>
      <c r="U37" s="13">
        <f t="shared" si="17"/>
        <v>1.4433756729740645E-3</v>
      </c>
      <c r="V37" s="33">
        <f t="shared" si="18"/>
        <v>2.886751345948129E-3</v>
      </c>
      <c r="W37">
        <v>2.3E-3</v>
      </c>
      <c r="X37" s="51">
        <f t="shared" si="19"/>
        <v>2.9082404760725458E-2</v>
      </c>
      <c r="Y37" s="56">
        <f t="shared" si="9"/>
        <v>0.18944290564705765</v>
      </c>
    </row>
    <row r="38" spans="1:25" ht="15.6">
      <c r="A38" s="32" t="s">
        <v>52</v>
      </c>
      <c r="B38" s="33">
        <v>1.0052493881546991E-2</v>
      </c>
      <c r="C38" s="33">
        <v>2.5374038511367079E-4</v>
      </c>
      <c r="D38">
        <f t="shared" si="10"/>
        <v>3.5000000000000001E-3</v>
      </c>
      <c r="E38">
        <v>2.8E-3</v>
      </c>
      <c r="F38">
        <f t="shared" si="11"/>
        <v>5.0000000000000001E-3</v>
      </c>
      <c r="G38">
        <v>5.0000000000000001E-4</v>
      </c>
      <c r="H38" s="13">
        <f t="shared" si="12"/>
        <v>1.4433756729740645E-3</v>
      </c>
      <c r="I38" s="33">
        <f t="shared" si="13"/>
        <v>2.886751345948129E-3</v>
      </c>
      <c r="K38" s="50">
        <f t="shared" si="14"/>
        <v>1.2524922518253117E-2</v>
      </c>
      <c r="L38" s="54">
        <f t="shared" si="8"/>
        <v>2.6774567584578548E-2</v>
      </c>
      <c r="N38" s="32" t="s">
        <v>52</v>
      </c>
      <c r="O38" s="33">
        <v>2.5021043778217709E-2</v>
      </c>
      <c r="P38" s="33">
        <v>3.4256455428565021E-4</v>
      </c>
      <c r="Q38">
        <f t="shared" si="15"/>
        <v>3.5000000000000001E-3</v>
      </c>
      <c r="R38">
        <v>2.8E-3</v>
      </c>
      <c r="S38">
        <f t="shared" si="16"/>
        <v>5.0000000000000001E-3</v>
      </c>
      <c r="T38">
        <v>5.0000000000000001E-4</v>
      </c>
      <c r="U38" s="13">
        <f t="shared" si="17"/>
        <v>1.4433756729740645E-3</v>
      </c>
      <c r="V38" s="33">
        <f t="shared" si="18"/>
        <v>2.886751345948129E-3</v>
      </c>
      <c r="X38" s="51">
        <f t="shared" si="19"/>
        <v>2.6113725297092459E-2</v>
      </c>
      <c r="Y38" s="56">
        <f t="shared" si="9"/>
        <v>3.7606105160098435E-2</v>
      </c>
    </row>
    <row r="39" spans="1:25" ht="15.6">
      <c r="A39" s="32" t="s">
        <v>53</v>
      </c>
      <c r="B39" s="33">
        <v>1.2258187457663182E-2</v>
      </c>
      <c r="C39" s="33">
        <v>4.5836058397833378E-4</v>
      </c>
      <c r="D39">
        <f t="shared" si="10"/>
        <v>3.5000000000000001E-3</v>
      </c>
      <c r="E39">
        <v>2.8E-3</v>
      </c>
      <c r="F39">
        <f t="shared" si="11"/>
        <v>5.0000000000000001E-3</v>
      </c>
      <c r="G39">
        <v>5.0000000000000001E-4</v>
      </c>
      <c r="H39" s="13">
        <f t="shared" si="12"/>
        <v>1.4433756729740645E-3</v>
      </c>
      <c r="I39" s="33">
        <f t="shared" si="13"/>
        <v>2.886751345948129E-3</v>
      </c>
      <c r="K39" s="50">
        <f t="shared" si="14"/>
        <v>1.436070753266783E-2</v>
      </c>
      <c r="L39" s="54">
        <f t="shared" si="8"/>
        <v>2.7735079363948392E-2</v>
      </c>
      <c r="N39" s="32" t="s">
        <v>53</v>
      </c>
      <c r="O39" s="33">
        <v>2.4730122272633187E-2</v>
      </c>
      <c r="P39" s="33">
        <v>3.0111637129566021E-4</v>
      </c>
      <c r="Q39">
        <f t="shared" si="15"/>
        <v>3.5000000000000001E-3</v>
      </c>
      <c r="R39">
        <v>2.8E-3</v>
      </c>
      <c r="S39">
        <f t="shared" si="16"/>
        <v>5.0000000000000001E-3</v>
      </c>
      <c r="T39">
        <v>5.0000000000000001E-4</v>
      </c>
      <c r="U39" s="13">
        <f t="shared" si="17"/>
        <v>1.4433756729740645E-3</v>
      </c>
      <c r="V39" s="33">
        <f t="shared" si="18"/>
        <v>2.886751345948129E-3</v>
      </c>
      <c r="X39" s="51">
        <f t="shared" si="19"/>
        <v>2.5834594739517724E-2</v>
      </c>
      <c r="Y39" s="56">
        <f t="shared" si="9"/>
        <v>3.9065308890065695E-2</v>
      </c>
    </row>
    <row r="40" spans="1:25" ht="15.6">
      <c r="A40" s="32" t="s">
        <v>54</v>
      </c>
      <c r="B40" s="33">
        <v>1.1672930649220991E-2</v>
      </c>
      <c r="C40" s="33">
        <v>7.3169502441152053E-4</v>
      </c>
      <c r="D40">
        <f t="shared" si="10"/>
        <v>3.5000000000000001E-3</v>
      </c>
      <c r="E40">
        <v>2.8E-3</v>
      </c>
      <c r="F40">
        <f t="shared" si="11"/>
        <v>5.0000000000000001E-3</v>
      </c>
      <c r="G40">
        <v>5.0000000000000001E-4</v>
      </c>
      <c r="H40" s="13">
        <f t="shared" si="12"/>
        <v>1.4433756729740645E-3</v>
      </c>
      <c r="I40" s="33">
        <f t="shared" si="13"/>
        <v>2.886751345948129E-3</v>
      </c>
      <c r="K40" s="50">
        <f t="shared" si="14"/>
        <v>1.3876215414043486E-2</v>
      </c>
      <c r="L40" s="54">
        <f t="shared" si="8"/>
        <v>2.8850276896833279E-2</v>
      </c>
      <c r="N40" s="32" t="s">
        <v>54</v>
      </c>
      <c r="O40" s="33">
        <v>1.0699237552766873E-2</v>
      </c>
      <c r="P40" s="33">
        <v>3.9508656946289053E-4</v>
      </c>
      <c r="Q40">
        <f t="shared" si="15"/>
        <v>3.5000000000000001E-3</v>
      </c>
      <c r="R40">
        <v>2.8E-3</v>
      </c>
      <c r="S40">
        <f t="shared" si="16"/>
        <v>5.0000000000000001E-3</v>
      </c>
      <c r="T40">
        <v>5.0000000000000001E-4</v>
      </c>
      <c r="U40" s="13">
        <f t="shared" si="17"/>
        <v>1.4433756729740645E-3</v>
      </c>
      <c r="V40" s="33">
        <f t="shared" si="18"/>
        <v>2.886751345948129E-3</v>
      </c>
      <c r="X40" s="51">
        <f t="shared" si="19"/>
        <v>1.3053215859495065E-2</v>
      </c>
      <c r="Y40" s="56">
        <f t="shared" si="9"/>
        <v>3.2740394955137746E-2</v>
      </c>
    </row>
    <row r="41" spans="1:25" ht="15.6">
      <c r="A41" s="32" t="s">
        <v>55</v>
      </c>
      <c r="B41" s="33">
        <v>7.6471911290198124E-3</v>
      </c>
      <c r="C41" s="33">
        <v>1.1416033346806763E-3</v>
      </c>
      <c r="D41">
        <f t="shared" si="10"/>
        <v>3.5000000000000001E-3</v>
      </c>
      <c r="E41">
        <v>2.8E-3</v>
      </c>
      <c r="F41">
        <f t="shared" si="11"/>
        <v>5.0000000000000001E-3</v>
      </c>
      <c r="G41">
        <v>5.0000000000000001E-4</v>
      </c>
      <c r="H41" s="13">
        <f t="shared" si="12"/>
        <v>1.4433756729740645E-3</v>
      </c>
      <c r="I41" s="33">
        <f t="shared" si="13"/>
        <v>2.886751345948129E-3</v>
      </c>
      <c r="K41" s="50">
        <f t="shared" si="14"/>
        <v>1.0748928179320022E-2</v>
      </c>
      <c r="L41" s="54">
        <f t="shared" si="8"/>
        <v>3.0623557337803191E-2</v>
      </c>
      <c r="N41" s="32" t="s">
        <v>55</v>
      </c>
      <c r="O41" s="33">
        <v>1.8488972531299604E-2</v>
      </c>
      <c r="P41" s="33">
        <v>4.466930393965938E-4</v>
      </c>
      <c r="Q41">
        <f t="shared" si="15"/>
        <v>3.5000000000000001E-3</v>
      </c>
      <c r="R41">
        <v>2.8E-3</v>
      </c>
      <c r="S41">
        <f t="shared" si="16"/>
        <v>5.0000000000000001E-3</v>
      </c>
      <c r="T41">
        <v>5.0000000000000001E-4</v>
      </c>
      <c r="U41" s="13">
        <f t="shared" si="17"/>
        <v>1.4433756729740645E-3</v>
      </c>
      <c r="V41" s="33">
        <f t="shared" si="18"/>
        <v>2.886751345948129E-3</v>
      </c>
      <c r="X41" s="51">
        <f t="shared" si="19"/>
        <v>1.9944881714396387E-2</v>
      </c>
      <c r="Y41" s="56">
        <f t="shared" si="9"/>
        <v>4.7301057715311588E-2</v>
      </c>
    </row>
    <row r="42" spans="1:25" ht="15.6">
      <c r="A42" s="32" t="s">
        <v>56</v>
      </c>
      <c r="B42" s="33">
        <v>9.2338051687654802E-3</v>
      </c>
      <c r="C42" s="33">
        <v>5.7693667640277017E-4</v>
      </c>
      <c r="D42">
        <f t="shared" si="10"/>
        <v>3.5000000000000001E-3</v>
      </c>
      <c r="E42">
        <v>2.8E-3</v>
      </c>
      <c r="F42">
        <f t="shared" si="11"/>
        <v>5.0000000000000001E-3</v>
      </c>
      <c r="G42">
        <v>5.0000000000000001E-4</v>
      </c>
      <c r="H42" s="13">
        <f t="shared" si="12"/>
        <v>1.4433756729740645E-3</v>
      </c>
      <c r="I42" s="33">
        <f t="shared" si="13"/>
        <v>2.886751345948129E-3</v>
      </c>
      <c r="K42" s="50">
        <f t="shared" si="14"/>
        <v>1.1889183339908821E-2</v>
      </c>
      <c r="L42" s="54">
        <f t="shared" si="8"/>
        <v>2.4985168508582074E-2</v>
      </c>
      <c r="N42" s="32" t="s">
        <v>56</v>
      </c>
      <c r="O42" s="33">
        <v>1.8064212949189112E-2</v>
      </c>
      <c r="P42" s="33">
        <v>0</v>
      </c>
      <c r="Q42">
        <f t="shared" si="15"/>
        <v>3.5000000000000001E-3</v>
      </c>
      <c r="R42">
        <v>2.8E-3</v>
      </c>
      <c r="S42">
        <f t="shared" si="16"/>
        <v>5.0000000000000001E-3</v>
      </c>
      <c r="T42">
        <v>5.0000000000000001E-4</v>
      </c>
      <c r="U42" s="13">
        <f t="shared" si="17"/>
        <v>1.4433756729740645E-3</v>
      </c>
      <c r="V42" s="33">
        <f t="shared" si="18"/>
        <v>2.886751345948129E-3</v>
      </c>
      <c r="X42" s="51">
        <f t="shared" si="19"/>
        <v>1.954667378712599E-2</v>
      </c>
      <c r="Y42" s="56">
        <f t="shared" si="9"/>
        <v>2.9290505018017565E-2</v>
      </c>
    </row>
    <row r="43" spans="1:25" ht="15.6">
      <c r="A43" s="32" t="s">
        <v>57</v>
      </c>
      <c r="B43" s="33">
        <v>8.8704120832292267E-3</v>
      </c>
      <c r="C43" s="33">
        <v>5.7693667640277006E-4</v>
      </c>
      <c r="D43">
        <f t="shared" si="10"/>
        <v>3.5000000000000001E-3</v>
      </c>
      <c r="E43">
        <v>2.8E-3</v>
      </c>
      <c r="F43">
        <f t="shared" si="11"/>
        <v>5.0000000000000001E-3</v>
      </c>
      <c r="G43">
        <v>5.0000000000000001E-4</v>
      </c>
      <c r="H43" s="13">
        <f t="shared" si="12"/>
        <v>1.4433756729740645E-3</v>
      </c>
      <c r="I43" s="33">
        <f t="shared" si="13"/>
        <v>2.886751345948129E-3</v>
      </c>
      <c r="K43" s="50">
        <f t="shared" si="14"/>
        <v>1.1609208979148597E-2</v>
      </c>
      <c r="L43" s="54">
        <f t="shared" si="8"/>
        <v>2.4582743479547021E-2</v>
      </c>
      <c r="N43" s="32" t="s">
        <v>57</v>
      </c>
      <c r="O43" s="33">
        <v>1.7129537431920597E-2</v>
      </c>
      <c r="P43" s="33">
        <v>1.2130843247604032E-3</v>
      </c>
      <c r="Q43">
        <f t="shared" si="15"/>
        <v>3.5000000000000001E-3</v>
      </c>
      <c r="R43">
        <v>2.8E-3</v>
      </c>
      <c r="S43">
        <f t="shared" si="16"/>
        <v>5.0000000000000001E-3</v>
      </c>
      <c r="T43">
        <v>5.0000000000000001E-4</v>
      </c>
      <c r="U43" s="13">
        <f t="shared" si="17"/>
        <v>1.4433756729740645E-3</v>
      </c>
      <c r="V43" s="33">
        <f t="shared" si="18"/>
        <v>2.886751345948129E-3</v>
      </c>
      <c r="X43" s="51">
        <f t="shared" si="19"/>
        <v>1.8725631975375755E-2</v>
      </c>
      <c r="Y43" s="56">
        <f t="shared" si="9"/>
        <v>2.9950573228852528E-2</v>
      </c>
    </row>
    <row r="44" spans="1:25" ht="15.6">
      <c r="A44" s="32" t="s">
        <v>58</v>
      </c>
      <c r="B44" s="43">
        <v>1.4999999999999999E-2</v>
      </c>
      <c r="C44" s="43">
        <v>2.9999999999999997E-4</v>
      </c>
      <c r="D44">
        <f t="shared" si="10"/>
        <v>3.5000000000000001E-3</v>
      </c>
      <c r="E44">
        <v>2.8E-3</v>
      </c>
      <c r="F44">
        <f t="shared" si="11"/>
        <v>5.0000000000000001E-3</v>
      </c>
      <c r="G44">
        <v>5.0000000000000001E-4</v>
      </c>
      <c r="H44" s="13">
        <f t="shared" si="12"/>
        <v>1.4433756729740645E-3</v>
      </c>
      <c r="I44" s="33">
        <f t="shared" si="13"/>
        <v>2.886751345948129E-3</v>
      </c>
      <c r="J44" s="13">
        <v>1.2E-2</v>
      </c>
      <c r="K44" s="50">
        <f t="shared" si="14"/>
        <v>2.0611808913015534E-2</v>
      </c>
      <c r="L44" s="54">
        <f t="shared" si="8"/>
        <v>3.3136083051561779E-2</v>
      </c>
      <c r="N44" s="32" t="s">
        <v>58</v>
      </c>
      <c r="O44" s="43">
        <v>3.1E-2</v>
      </c>
      <c r="P44" s="43">
        <v>2.0000000000000001E-4</v>
      </c>
      <c r="Q44">
        <f t="shared" si="15"/>
        <v>3.5000000000000001E-3</v>
      </c>
      <c r="R44">
        <v>2.8E-3</v>
      </c>
      <c r="S44">
        <f t="shared" si="16"/>
        <v>5.0000000000000001E-3</v>
      </c>
      <c r="T44">
        <v>5.0000000000000001E-4</v>
      </c>
      <c r="U44" s="13">
        <f t="shared" si="17"/>
        <v>1.4433756729740645E-3</v>
      </c>
      <c r="V44" s="33">
        <f t="shared" si="18"/>
        <v>2.886751345948129E-3</v>
      </c>
      <c r="W44" s="13">
        <v>1.2E-2</v>
      </c>
      <c r="X44" s="51">
        <f t="shared" si="19"/>
        <v>3.4070466193855738E-2</v>
      </c>
      <c r="Y44" s="56">
        <f t="shared" si="9"/>
        <v>4.4230193307287273E-2</v>
      </c>
    </row>
    <row r="45" spans="1:25" ht="15.6">
      <c r="A45" s="32" t="s">
        <v>59</v>
      </c>
      <c r="B45" s="43">
        <v>6.0000000000000001E-3</v>
      </c>
      <c r="C45" s="43">
        <v>5.0000000000000001E-4</v>
      </c>
      <c r="D45">
        <f t="shared" si="10"/>
        <v>3.5000000000000001E-3</v>
      </c>
      <c r="E45">
        <v>2.8E-3</v>
      </c>
      <c r="F45">
        <f t="shared" si="11"/>
        <v>5.0000000000000001E-3</v>
      </c>
      <c r="G45">
        <v>5.0000000000000001E-4</v>
      </c>
      <c r="H45" s="13">
        <f t="shared" si="12"/>
        <v>1.4433756729740645E-3</v>
      </c>
      <c r="I45" s="33">
        <f t="shared" si="13"/>
        <v>2.886751345948129E-3</v>
      </c>
      <c r="J45" s="13">
        <v>1.2E-2</v>
      </c>
      <c r="K45" s="50">
        <f t="shared" si="14"/>
        <v>1.5362508475723183E-2</v>
      </c>
      <c r="L45" s="54">
        <f t="shared" si="8"/>
        <v>3.1155737834305898E-2</v>
      </c>
      <c r="N45" s="32" t="s">
        <v>59</v>
      </c>
      <c r="O45" s="43">
        <v>2.7E-2</v>
      </c>
      <c r="P45" s="43">
        <v>2.0000000000000001E-4</v>
      </c>
      <c r="Q45">
        <f t="shared" si="15"/>
        <v>3.5000000000000001E-3</v>
      </c>
      <c r="R45">
        <v>2.8E-3</v>
      </c>
      <c r="S45">
        <f t="shared" si="16"/>
        <v>5.0000000000000001E-3</v>
      </c>
      <c r="T45">
        <v>5.0000000000000001E-4</v>
      </c>
      <c r="U45" s="13">
        <f t="shared" si="17"/>
        <v>1.4433756729740645E-3</v>
      </c>
      <c r="V45" s="33">
        <f t="shared" si="18"/>
        <v>2.886751345948129E-3</v>
      </c>
      <c r="W45" s="13">
        <v>1.2E-2</v>
      </c>
      <c r="X45" s="51">
        <f t="shared" si="19"/>
        <v>3.0476165550585042E-2</v>
      </c>
      <c r="Y45" s="56">
        <f t="shared" si="9"/>
        <v>4.28021027520845E-2</v>
      </c>
    </row>
    <row r="46" spans="1:25" ht="15.6">
      <c r="A46" s="32" t="s">
        <v>60</v>
      </c>
      <c r="B46" s="33">
        <v>2.5000000000000001E-2</v>
      </c>
      <c r="C46" s="33">
        <v>2.1000000000000001E-2</v>
      </c>
      <c r="D46">
        <f t="shared" si="10"/>
        <v>3.5000000000000001E-3</v>
      </c>
      <c r="E46">
        <v>2.8E-3</v>
      </c>
      <c r="F46">
        <f t="shared" si="11"/>
        <v>5.0000000000000001E-3</v>
      </c>
      <c r="G46">
        <v>5.0000000000000001E-4</v>
      </c>
      <c r="H46" s="13">
        <f t="shared" si="12"/>
        <v>1.4433756729740645E-3</v>
      </c>
      <c r="I46" s="33">
        <f t="shared" si="13"/>
        <v>2.886751345948129E-3</v>
      </c>
      <c r="J46">
        <v>0.06</v>
      </c>
      <c r="K46" s="50">
        <f t="shared" si="14"/>
        <v>6.8715039595904095E-2</v>
      </c>
      <c r="L46" s="54">
        <f t="shared" si="8"/>
        <v>6.8775649760652938E-2</v>
      </c>
      <c r="N46" s="32" t="s">
        <v>60</v>
      </c>
      <c r="O46" s="33">
        <v>5.1999999999999998E-2</v>
      </c>
      <c r="P46" s="33">
        <v>2.4E-2</v>
      </c>
      <c r="Q46">
        <f t="shared" si="15"/>
        <v>3.5000000000000001E-3</v>
      </c>
      <c r="R46">
        <v>2.8E-3</v>
      </c>
      <c r="S46">
        <f t="shared" si="16"/>
        <v>5.0000000000000001E-3</v>
      </c>
      <c r="T46">
        <v>5.0000000000000001E-4</v>
      </c>
      <c r="U46" s="13">
        <f t="shared" si="17"/>
        <v>1.4433756729740645E-3</v>
      </c>
      <c r="V46" s="33">
        <f t="shared" si="18"/>
        <v>2.886751345948129E-3</v>
      </c>
      <c r="W46">
        <v>0.06</v>
      </c>
      <c r="X46" s="51">
        <f t="shared" si="19"/>
        <v>8.3281190353324472E-2</v>
      </c>
      <c r="Y46" s="56">
        <f t="shared" si="9"/>
        <v>8.3331206639529698E-2</v>
      </c>
    </row>
    <row r="47" spans="1:25" ht="15.6">
      <c r="A47" s="32" t="s">
        <v>61</v>
      </c>
      <c r="B47" s="33">
        <v>2.7E-2</v>
      </c>
      <c r="C47" s="33">
        <v>2.3E-2</v>
      </c>
      <c r="D47">
        <f t="shared" si="10"/>
        <v>3.5000000000000001E-3</v>
      </c>
      <c r="E47">
        <v>2.8E-3</v>
      </c>
      <c r="F47">
        <f t="shared" si="11"/>
        <v>5.0000000000000001E-3</v>
      </c>
      <c r="G47">
        <v>5.0000000000000001E-4</v>
      </c>
      <c r="H47" s="13">
        <f t="shared" si="12"/>
        <v>1.4433756729740645E-3</v>
      </c>
      <c r="I47" s="33">
        <f t="shared" si="13"/>
        <v>2.886751345948129E-3</v>
      </c>
      <c r="J47">
        <v>0.06</v>
      </c>
      <c r="K47" s="50">
        <f t="shared" si="14"/>
        <v>7.0098193034247802E-2</v>
      </c>
      <c r="L47" s="54">
        <f t="shared" si="8"/>
        <v>7.0157608283065068E-2</v>
      </c>
      <c r="N47" s="32" t="s">
        <v>61</v>
      </c>
      <c r="O47" s="33">
        <v>6.5000000000000002E-2</v>
      </c>
      <c r="P47" s="33">
        <v>0.02</v>
      </c>
      <c r="Q47">
        <f t="shared" si="15"/>
        <v>3.5000000000000001E-3</v>
      </c>
      <c r="R47">
        <v>2.8E-3</v>
      </c>
      <c r="S47">
        <f t="shared" si="16"/>
        <v>5.0000000000000001E-3</v>
      </c>
      <c r="T47">
        <v>5.0000000000000001E-4</v>
      </c>
      <c r="U47" s="13">
        <f t="shared" si="17"/>
        <v>1.4433756729740645E-3</v>
      </c>
      <c r="V47" s="33">
        <f t="shared" si="18"/>
        <v>2.886751345948129E-3</v>
      </c>
      <c r="W47">
        <v>0.06</v>
      </c>
      <c r="X47" s="51">
        <f t="shared" si="19"/>
        <v>9.0998662993841101E-2</v>
      </c>
      <c r="Y47" s="56">
        <f t="shared" si="9"/>
        <v>9.1044439698424198E-2</v>
      </c>
    </row>
    <row r="48" spans="1:25" ht="15.6">
      <c r="A48" s="32" t="s">
        <v>62</v>
      </c>
      <c r="B48" s="39">
        <v>1.1459310066904878E-2</v>
      </c>
      <c r="C48" s="39">
        <v>3.5118721481169804E-4</v>
      </c>
      <c r="D48">
        <f t="shared" si="10"/>
        <v>3.5000000000000001E-3</v>
      </c>
      <c r="E48">
        <v>2.8E-3</v>
      </c>
      <c r="F48">
        <f t="shared" si="11"/>
        <v>5.0000000000000001E-3</v>
      </c>
      <c r="G48">
        <v>5.0000000000000001E-4</v>
      </c>
      <c r="H48" s="13">
        <f t="shared" si="12"/>
        <v>1.4433756729740645E-3</v>
      </c>
      <c r="I48" s="33">
        <f t="shared" si="13"/>
        <v>2.886751345948129E-3</v>
      </c>
      <c r="K48" s="50">
        <f t="shared" si="14"/>
        <v>1.3681951115830716E-2</v>
      </c>
      <c r="L48" s="54">
        <f t="shared" si="8"/>
        <v>2.79045395980335E-2</v>
      </c>
      <c r="N48" s="32" t="s">
        <v>62</v>
      </c>
      <c r="O48" s="39">
        <v>2.5930067909251401E-2</v>
      </c>
      <c r="P48" s="39">
        <v>4.538970910867127E-4</v>
      </c>
      <c r="Q48">
        <f t="shared" si="15"/>
        <v>3.5000000000000001E-3</v>
      </c>
      <c r="R48">
        <v>2.8E-3</v>
      </c>
      <c r="S48">
        <f t="shared" si="16"/>
        <v>5.0000000000000001E-3</v>
      </c>
      <c r="T48">
        <v>5.0000000000000001E-4</v>
      </c>
      <c r="U48" s="13">
        <f t="shared" si="17"/>
        <v>1.4433756729740645E-3</v>
      </c>
      <c r="V48" s="33">
        <f t="shared" si="18"/>
        <v>2.886751345948129E-3</v>
      </c>
      <c r="X48" s="51">
        <f t="shared" si="19"/>
        <v>2.6987610324264593E-2</v>
      </c>
      <c r="Y48" s="56">
        <f t="shared" si="9"/>
        <v>4.5309215055279205E-2</v>
      </c>
    </row>
    <row r="49" spans="1:25" ht="15.6">
      <c r="A49" s="32" t="s">
        <v>63</v>
      </c>
      <c r="B49" s="39">
        <v>0.16325311313147747</v>
      </c>
      <c r="C49" s="39">
        <v>2.1300998715362019E-4</v>
      </c>
      <c r="D49">
        <f t="shared" si="10"/>
        <v>3.5000000000000001E-3</v>
      </c>
      <c r="E49">
        <v>2.8E-3</v>
      </c>
      <c r="F49">
        <f t="shared" si="11"/>
        <v>5.0000000000000001E-3</v>
      </c>
      <c r="G49">
        <v>5.0000000000000001E-4</v>
      </c>
      <c r="H49" s="13">
        <f t="shared" si="12"/>
        <v>1.4433756729740645E-3</v>
      </c>
      <c r="I49" s="33">
        <f t="shared" si="13"/>
        <v>2.886751345948129E-3</v>
      </c>
      <c r="K49" s="50">
        <f>SQRT(B49^2+C49^2+D49^2+E49^2+F49^2+G49^2+H49^2+I49^2+J49^2)</f>
        <v>0.16342393027656713</v>
      </c>
      <c r="L49" s="54">
        <f t="shared" si="8"/>
        <v>0.23438873716617159</v>
      </c>
      <c r="N49" s="32" t="s">
        <v>63</v>
      </c>
      <c r="O49" s="39">
        <v>2.5021043755260326E-2</v>
      </c>
      <c r="P49" s="39">
        <v>3.0871150043592488E-4</v>
      </c>
      <c r="Q49">
        <f t="shared" si="15"/>
        <v>3.5000000000000001E-3</v>
      </c>
      <c r="R49">
        <v>2.8E-3</v>
      </c>
      <c r="S49">
        <f t="shared" si="16"/>
        <v>5.0000000000000001E-3</v>
      </c>
      <c r="T49">
        <v>5.0000000000000001E-4</v>
      </c>
      <c r="U49" s="13">
        <f t="shared" si="17"/>
        <v>1.4433756729740645E-3</v>
      </c>
      <c r="V49" s="33">
        <f t="shared" si="18"/>
        <v>2.886751345948129E-3</v>
      </c>
      <c r="X49" s="51">
        <f t="shared" si="19"/>
        <v>2.6113303124266369E-2</v>
      </c>
      <c r="Y49" s="56">
        <f t="shared" si="9"/>
        <v>4.4957916428508084E-2</v>
      </c>
    </row>
    <row r="50" spans="1:25" ht="15.6">
      <c r="A50" s="32" t="s">
        <v>64</v>
      </c>
      <c r="B50" s="33">
        <v>1.1180339887500154E-2</v>
      </c>
      <c r="C50" s="33">
        <v>0</v>
      </c>
      <c r="D50">
        <f t="shared" si="10"/>
        <v>3.5000000000000001E-3</v>
      </c>
      <c r="E50">
        <v>2.8E-3</v>
      </c>
      <c r="F50">
        <f t="shared" si="11"/>
        <v>5.0000000000000001E-3</v>
      </c>
      <c r="G50">
        <v>5.0000000000000001E-4</v>
      </c>
      <c r="H50" s="13">
        <f t="shared" si="12"/>
        <v>1.4433756729740645E-3</v>
      </c>
      <c r="I50" s="33">
        <f t="shared" si="13"/>
        <v>2.886751345948129E-3</v>
      </c>
      <c r="K50" s="50">
        <f t="shared" si="14"/>
        <v>1.3444577593464723E-2</v>
      </c>
      <c r="L50" s="54">
        <f t="shared" si="8"/>
        <v>1.8958639191673381E-2</v>
      </c>
      <c r="N50" s="32" t="s">
        <v>64</v>
      </c>
      <c r="O50" s="33">
        <v>2.4942038071455133E-2</v>
      </c>
      <c r="P50" s="33">
        <v>0</v>
      </c>
      <c r="Q50">
        <f t="shared" si="15"/>
        <v>3.5000000000000001E-3</v>
      </c>
      <c r="R50">
        <v>2.8E-3</v>
      </c>
      <c r="S50">
        <f t="shared" si="16"/>
        <v>5.0000000000000001E-3</v>
      </c>
      <c r="T50">
        <v>5.0000000000000001E-4</v>
      </c>
      <c r="U50" s="13">
        <f t="shared" si="17"/>
        <v>1.4433756729740645E-3</v>
      </c>
      <c r="V50" s="33">
        <f t="shared" si="18"/>
        <v>2.886751345948129E-3</v>
      </c>
      <c r="X50" s="51">
        <f t="shared" si="19"/>
        <v>2.6035781721019707E-2</v>
      </c>
      <c r="Y50" s="56">
        <f t="shared" si="9"/>
        <v>3.6791854075540066E-2</v>
      </c>
    </row>
    <row r="51" spans="1:25">
      <c r="A51" s="32"/>
      <c r="I51" s="33"/>
      <c r="K51" s="4"/>
      <c r="L51" s="57" t="s">
        <v>77</v>
      </c>
      <c r="N51" s="32"/>
      <c r="V51" s="33"/>
      <c r="X51" s="4"/>
      <c r="Y51" s="57" t="s">
        <v>77</v>
      </c>
    </row>
    <row r="52" spans="1:25">
      <c r="A52" s="32"/>
      <c r="I52" s="33"/>
      <c r="K52" s="4"/>
      <c r="L52" s="4"/>
      <c r="N52" s="32"/>
      <c r="V52" s="33"/>
      <c r="X52" s="4"/>
      <c r="Y52" s="4"/>
    </row>
    <row r="53" spans="1:25">
      <c r="A53" s="32"/>
      <c r="I53" s="33"/>
      <c r="K53" s="4"/>
      <c r="L53" s="4"/>
      <c r="N53" s="32"/>
      <c r="V53" s="33"/>
      <c r="X53" s="4"/>
      <c r="Y53" s="4"/>
    </row>
    <row r="54" spans="1:25">
      <c r="A54" s="32"/>
      <c r="I54" s="33"/>
      <c r="K54" s="4"/>
      <c r="L54" s="4"/>
      <c r="N54" s="32"/>
      <c r="V54" s="33"/>
      <c r="X54" s="4"/>
      <c r="Y54" s="4"/>
    </row>
    <row r="55" spans="1:25">
      <c r="A55" s="32"/>
      <c r="I55" s="33"/>
      <c r="K55" s="4"/>
      <c r="L55" s="4"/>
      <c r="N55" s="32"/>
      <c r="V55" s="33"/>
      <c r="X55" s="4"/>
      <c r="Y55" s="4"/>
    </row>
    <row r="56" spans="1:25">
      <c r="A56" s="32"/>
      <c r="I56" s="33"/>
      <c r="K56" s="4"/>
      <c r="L56" s="4"/>
      <c r="N56" s="32"/>
      <c r="V56" s="33"/>
      <c r="X56" s="4"/>
      <c r="Y56" s="4"/>
    </row>
    <row r="60" spans="1:25">
      <c r="A60" s="30" t="s">
        <v>70</v>
      </c>
      <c r="N60" s="30" t="s">
        <v>71</v>
      </c>
    </row>
    <row r="61" spans="1:25">
      <c r="A61" s="30"/>
      <c r="N61" s="30"/>
    </row>
    <row r="62" spans="1:25" ht="18">
      <c r="A62" s="30"/>
      <c r="B62" s="31" t="s">
        <v>42</v>
      </c>
      <c r="C62" s="31" t="s">
        <v>66</v>
      </c>
      <c r="D62" s="31" t="s">
        <v>67</v>
      </c>
      <c r="E62" s="31" t="s">
        <v>68</v>
      </c>
      <c r="F62" s="31" t="s">
        <v>43</v>
      </c>
      <c r="G62" s="31" t="s">
        <v>44</v>
      </c>
      <c r="H62" s="31" t="s">
        <v>82</v>
      </c>
      <c r="I62" s="31" t="s">
        <v>45</v>
      </c>
      <c r="J62" s="31" t="s">
        <v>46</v>
      </c>
      <c r="K62" s="31" t="s">
        <v>81</v>
      </c>
      <c r="L62" s="31"/>
      <c r="N62" s="30"/>
      <c r="O62" s="31" t="s">
        <v>42</v>
      </c>
      <c r="P62" s="31" t="s">
        <v>66</v>
      </c>
      <c r="Q62" s="31" t="s">
        <v>67</v>
      </c>
      <c r="R62" s="31" t="s">
        <v>68</v>
      </c>
      <c r="S62" s="31" t="s">
        <v>43</v>
      </c>
      <c r="T62" s="31" t="s">
        <v>44</v>
      </c>
      <c r="U62" s="31" t="s">
        <v>82</v>
      </c>
      <c r="V62" s="31" t="s">
        <v>45</v>
      </c>
      <c r="W62" s="31" t="s">
        <v>46</v>
      </c>
      <c r="X62" s="31" t="s">
        <v>81</v>
      </c>
      <c r="Y62" s="31"/>
    </row>
    <row r="63" spans="1:25" ht="15.6">
      <c r="A63" s="32" t="s">
        <v>47</v>
      </c>
      <c r="B63" s="33">
        <v>9.1046546800040151E-3</v>
      </c>
      <c r="C63" s="33">
        <v>3.2850593271095137E-4</v>
      </c>
      <c r="D63" s="33">
        <f>0.007/2</f>
        <v>3.5000000000000001E-3</v>
      </c>
      <c r="E63" s="33">
        <v>2.8E-3</v>
      </c>
      <c r="F63" s="33">
        <f>0.01/2</f>
        <v>5.0000000000000001E-3</v>
      </c>
      <c r="G63" s="33">
        <v>5.0000000000000001E-4</v>
      </c>
      <c r="H63" s="43"/>
      <c r="I63" s="33">
        <f>0.01/2/SQRT(3)</f>
        <v>2.886751345948129E-3</v>
      </c>
      <c r="K63" s="48">
        <f>SQRT(B63^2+C63^2+D63^2+E63^2+F63^2+G63^2+H63^2+I63^2+J63^2)</f>
        <v>1.1690850538916263E-2</v>
      </c>
      <c r="L63" s="59"/>
      <c r="N63" s="32" t="s">
        <v>47</v>
      </c>
      <c r="O63" s="33">
        <v>2.7028250327933195E-2</v>
      </c>
      <c r="P63" s="33">
        <v>3.2312901098360732E-4</v>
      </c>
      <c r="Q63" s="33">
        <f>0.007/2</f>
        <v>3.5000000000000001E-3</v>
      </c>
      <c r="R63" s="33">
        <v>2.8E-3</v>
      </c>
      <c r="S63" s="33">
        <f>0.01/2</f>
        <v>5.0000000000000001E-3</v>
      </c>
      <c r="T63" s="33">
        <v>5.0000000000000001E-4</v>
      </c>
      <c r="V63" s="33">
        <f>0.01/2/SQRT(3)</f>
        <v>2.886751345948129E-3</v>
      </c>
      <c r="X63" s="46">
        <f>SQRT(O63^2+P63^2+Q63^2+R63^2+S63^2+T63^2+U63^2+V63^2+W63^2)</f>
        <v>2.8005429142944648E-2</v>
      </c>
      <c r="Y63" s="59"/>
    </row>
    <row r="64" spans="1:25" ht="15.6">
      <c r="A64" s="32" t="s">
        <v>48</v>
      </c>
      <c r="B64" s="34">
        <v>8.9999999999999993E-3</v>
      </c>
      <c r="C64" s="34">
        <v>6.0000000000000001E-3</v>
      </c>
      <c r="D64" s="34">
        <v>2.5000000000000001E-3</v>
      </c>
      <c r="E64" s="34">
        <v>4.0000000000000001E-3</v>
      </c>
      <c r="F64" s="34">
        <v>4.0000000000000001E-3</v>
      </c>
      <c r="G64" s="39">
        <v>5.0000000000000001E-4</v>
      </c>
      <c r="H64" s="61"/>
      <c r="I64" s="33">
        <f t="shared" ref="I64:I80" si="20">0.01/2/SQRT(3)</f>
        <v>2.886751345948129E-3</v>
      </c>
      <c r="K64" s="48">
        <f t="shared" ref="K64:K80" si="21">SQRT(B64^2+C64^2+D64^2+E64^2+F64^2+G64^2+H64^2+I64^2+J64^2)</f>
        <v>1.2799739580684184E-2</v>
      </c>
      <c r="L64" s="59"/>
      <c r="N64" s="32" t="s">
        <v>48</v>
      </c>
      <c r="O64" s="34">
        <v>3.4000000000000002E-2</v>
      </c>
      <c r="P64" s="34">
        <v>7.0000000000000001E-3</v>
      </c>
      <c r="Q64" s="34">
        <v>2.5000000000000001E-3</v>
      </c>
      <c r="R64" s="34">
        <v>4.0000000000000001E-3</v>
      </c>
      <c r="S64" s="34">
        <v>4.0000000000000001E-3</v>
      </c>
      <c r="T64" s="39">
        <v>5.0000000000000001E-4</v>
      </c>
      <c r="U64" s="61"/>
      <c r="V64" s="33">
        <f t="shared" ref="V64:V80" si="22">0.01/2/SQRT(3)</f>
        <v>2.886751345948129E-3</v>
      </c>
      <c r="X64" s="46">
        <f t="shared" ref="X64:X80" si="23">SQRT(O64^2+P64^2+Q64^2+R64^2+S64^2+T64^2+U64^2+V64^2+W64^2)</f>
        <v>3.5381256808278215E-2</v>
      </c>
      <c r="Y64" s="59"/>
    </row>
    <row r="65" spans="1:25" ht="15.6">
      <c r="A65" s="32" t="s">
        <v>49</v>
      </c>
      <c r="B65" s="34">
        <v>0.01</v>
      </c>
      <c r="C65" s="34">
        <v>7.0000000000000001E-3</v>
      </c>
      <c r="D65" s="34">
        <v>2.5000000000000001E-3</v>
      </c>
      <c r="E65" s="34">
        <v>4.0000000000000001E-3</v>
      </c>
      <c r="F65" s="34">
        <v>4.0000000000000001E-3</v>
      </c>
      <c r="G65" s="39">
        <v>5.0000000000000001E-4</v>
      </c>
      <c r="H65" s="61"/>
      <c r="I65" s="33">
        <f t="shared" si="20"/>
        <v>2.886751345948129E-3</v>
      </c>
      <c r="K65" s="48">
        <f t="shared" si="21"/>
        <v>1.3994046353122222E-2</v>
      </c>
      <c r="L65" s="59"/>
      <c r="N65" s="32" t="s">
        <v>49</v>
      </c>
      <c r="O65" s="34">
        <v>3.4000000000000002E-2</v>
      </c>
      <c r="P65" s="34">
        <v>5.0000000000000001E-3</v>
      </c>
      <c r="Q65" s="34">
        <v>2.5000000000000001E-3</v>
      </c>
      <c r="R65" s="34">
        <v>4.0000000000000001E-3</v>
      </c>
      <c r="S65" s="34">
        <v>4.0000000000000001E-3</v>
      </c>
      <c r="T65" s="39">
        <v>5.0000000000000001E-4</v>
      </c>
      <c r="U65" s="61"/>
      <c r="V65" s="33">
        <f t="shared" si="22"/>
        <v>2.886751345948129E-3</v>
      </c>
      <c r="X65" s="46">
        <f t="shared" si="23"/>
        <v>3.5040452812903737E-2</v>
      </c>
      <c r="Y65" s="59"/>
    </row>
    <row r="66" spans="1:25" ht="15.6">
      <c r="A66" s="32" t="s">
        <v>50</v>
      </c>
      <c r="B66" s="33">
        <v>5.6599999999999998E-2</v>
      </c>
      <c r="C66" s="33">
        <v>5.4260000000000003E-2</v>
      </c>
      <c r="D66" s="33">
        <v>0.151</v>
      </c>
      <c r="E66" s="33">
        <v>7.0000000000000007E-2</v>
      </c>
      <c r="F66" s="33">
        <v>2E-3</v>
      </c>
      <c r="G66" s="33"/>
      <c r="H66" s="43"/>
      <c r="I66" s="33">
        <f t="shared" si="20"/>
        <v>2.886751345948129E-3</v>
      </c>
      <c r="J66">
        <v>2.3E-3</v>
      </c>
      <c r="K66" s="48">
        <f t="shared" si="21"/>
        <v>0.18402807104714575</v>
      </c>
      <c r="L66" s="59"/>
      <c r="N66" s="32" t="s">
        <v>50</v>
      </c>
      <c r="O66" s="33">
        <v>4.3240000000000001E-2</v>
      </c>
      <c r="P66" s="33">
        <v>5.3060000000000003E-2</v>
      </c>
      <c r="Q66" s="33">
        <v>0.151</v>
      </c>
      <c r="R66" s="33">
        <v>7.0000000000000007E-2</v>
      </c>
      <c r="S66" s="33">
        <v>2E-3</v>
      </c>
      <c r="T66" s="33"/>
      <c r="U66" s="43"/>
      <c r="V66" s="33">
        <f t="shared" si="22"/>
        <v>2.886751345948129E-3</v>
      </c>
      <c r="W66">
        <v>2.3E-3</v>
      </c>
      <c r="X66" s="46">
        <f t="shared" si="23"/>
        <v>0.18001023452385512</v>
      </c>
      <c r="Y66" s="59"/>
    </row>
    <row r="67" spans="1:25" ht="15.6">
      <c r="A67" s="32" t="s">
        <v>51</v>
      </c>
      <c r="B67" s="33">
        <v>5.28E-2</v>
      </c>
      <c r="C67" s="33">
        <v>6.3149999999999998E-2</v>
      </c>
      <c r="D67" s="33">
        <v>0.151</v>
      </c>
      <c r="E67" s="33">
        <v>7.0000000000000007E-2</v>
      </c>
      <c r="F67" s="33">
        <v>2E-3</v>
      </c>
      <c r="G67" s="33"/>
      <c r="H67" s="43"/>
      <c r="I67" s="33">
        <f t="shared" si="20"/>
        <v>2.886751345948129E-3</v>
      </c>
      <c r="J67">
        <v>2.3E-3</v>
      </c>
      <c r="K67" s="48">
        <f t="shared" si="21"/>
        <v>0.18572664276654904</v>
      </c>
      <c r="L67" s="59"/>
      <c r="N67" s="32" t="s">
        <v>51</v>
      </c>
      <c r="O67" s="33">
        <v>5.8569999999999997E-2</v>
      </c>
      <c r="P67" s="33">
        <v>6.2399999999999997E-2</v>
      </c>
      <c r="Q67" s="33">
        <v>0.151</v>
      </c>
      <c r="R67" s="33">
        <v>7.0000000000000007E-2</v>
      </c>
      <c r="S67" s="33">
        <v>2E-3</v>
      </c>
      <c r="T67" s="33"/>
      <c r="U67" s="43"/>
      <c r="V67" s="33">
        <f t="shared" si="22"/>
        <v>2.886751345948129E-3</v>
      </c>
      <c r="W67">
        <v>2.3E-3</v>
      </c>
      <c r="X67" s="46">
        <f t="shared" si="23"/>
        <v>0.18719729761226075</v>
      </c>
      <c r="Y67" s="59"/>
    </row>
    <row r="68" spans="1:25" ht="15.6">
      <c r="A68" s="32" t="s">
        <v>52</v>
      </c>
      <c r="B68" s="33">
        <v>7.326951087164405E-3</v>
      </c>
      <c r="C68" s="33">
        <v>3.1430122353813452E-3</v>
      </c>
      <c r="D68">
        <f>0.005/2</f>
        <v>2.5000000000000001E-3</v>
      </c>
      <c r="E68" s="4">
        <f>((11/1000000*(41+273.15)^2/0.014388)*(1-0.999)/0.999)/2/SQRT(3)</f>
        <v>2.1802699690041383E-2</v>
      </c>
      <c r="F68">
        <f>0.005/2</f>
        <v>2.5000000000000001E-3</v>
      </c>
      <c r="G68" s="33">
        <v>5.0000000000000001E-4</v>
      </c>
      <c r="H68" s="43"/>
      <c r="I68" s="33">
        <f t="shared" si="20"/>
        <v>2.886751345948129E-3</v>
      </c>
      <c r="K68" s="48">
        <f t="shared" si="21"/>
        <v>2.3664399110328586E-2</v>
      </c>
      <c r="L68" s="59"/>
      <c r="N68" s="32" t="s">
        <v>52</v>
      </c>
      <c r="O68" s="33">
        <v>1.5043795765445105E-2</v>
      </c>
      <c r="P68" s="33">
        <v>3.0879861205140983E-3</v>
      </c>
      <c r="Q68">
        <f>0.005/2</f>
        <v>2.5000000000000001E-3</v>
      </c>
      <c r="R68" s="4">
        <f>((11/1000000*(41+273.15)^2/0.014388)*(1-0.999)/0.999)/2/SQRT(3)</f>
        <v>2.1802699690041383E-2</v>
      </c>
      <c r="S68">
        <f>0.005/2</f>
        <v>2.5000000000000001E-3</v>
      </c>
      <c r="T68" s="33">
        <v>5.0000000000000001E-4</v>
      </c>
      <c r="U68" s="43"/>
      <c r="V68" s="33">
        <f t="shared" si="22"/>
        <v>2.886751345948129E-3</v>
      </c>
      <c r="X68" s="46">
        <f t="shared" si="23"/>
        <v>2.7060903466447229E-2</v>
      </c>
      <c r="Y68" s="59"/>
    </row>
    <row r="69" spans="1:25" ht="15.6">
      <c r="A69" s="32" t="s">
        <v>53</v>
      </c>
      <c r="B69" s="33">
        <v>7.6777190121537836E-3</v>
      </c>
      <c r="C69" s="33">
        <v>2.7597626978857655E-3</v>
      </c>
      <c r="D69">
        <f>0.005/2</f>
        <v>2.5000000000000001E-3</v>
      </c>
      <c r="E69" s="4">
        <f>((11/1000000*(41+273.15)^2/0.014388)*(1-0.999)/0.999)/2/SQRT(3)</f>
        <v>2.1802699690041383E-2</v>
      </c>
      <c r="F69">
        <f>0.005/2</f>
        <v>2.5000000000000001E-3</v>
      </c>
      <c r="G69" s="33">
        <v>5.0000000000000001E-4</v>
      </c>
      <c r="H69" s="43"/>
      <c r="I69" s="33">
        <f t="shared" si="20"/>
        <v>2.886751345948129E-3</v>
      </c>
      <c r="K69" s="48">
        <f t="shared" si="21"/>
        <v>2.3727720212563475E-2</v>
      </c>
      <c r="L69" s="59"/>
      <c r="N69" s="32" t="s">
        <v>53</v>
      </c>
      <c r="O69" s="33">
        <v>1.8806493856248951E-2</v>
      </c>
      <c r="P69" s="33">
        <v>2.9234936375055788E-3</v>
      </c>
      <c r="Q69">
        <f>0.005/2</f>
        <v>2.5000000000000001E-3</v>
      </c>
      <c r="R69" s="4">
        <f>((11/1000000*(41+273.15)^2/0.014388)*(1-0.999)/0.999)/2/SQRT(3)</f>
        <v>2.1802699690041383E-2</v>
      </c>
      <c r="S69">
        <f>0.005/2</f>
        <v>2.5000000000000001E-3</v>
      </c>
      <c r="T69" s="33">
        <v>5.0000000000000001E-4</v>
      </c>
      <c r="U69" s="43"/>
      <c r="V69" s="33">
        <f t="shared" si="22"/>
        <v>2.886751345948129E-3</v>
      </c>
      <c r="X69" s="46">
        <f t="shared" si="23"/>
        <v>2.9303106888538783E-2</v>
      </c>
      <c r="Y69" s="59"/>
    </row>
    <row r="70" spans="1:25" ht="15.6">
      <c r="A70" s="32" t="s">
        <v>54</v>
      </c>
      <c r="B70" s="33">
        <v>1.3088765773505212E-2</v>
      </c>
      <c r="C70" s="33">
        <v>6.7082039324929351E-4</v>
      </c>
      <c r="D70" s="33">
        <v>5.0000000000000001E-3</v>
      </c>
      <c r="E70" s="33">
        <v>1.7000000000000001E-2</v>
      </c>
      <c r="F70" s="33">
        <v>1.2E-2</v>
      </c>
      <c r="G70" s="33">
        <v>1.2999999999999999E-3</v>
      </c>
      <c r="H70" s="43"/>
      <c r="I70" s="33">
        <f t="shared" si="20"/>
        <v>2.886751345948129E-3</v>
      </c>
      <c r="K70" s="48">
        <f t="shared" si="21"/>
        <v>2.5294053111492708E-2</v>
      </c>
      <c r="L70" s="59"/>
      <c r="N70" s="32" t="s">
        <v>54</v>
      </c>
      <c r="O70" s="33">
        <v>2.0799797569864595E-2</v>
      </c>
      <c r="P70" s="33">
        <v>9.4451324138797256E-4</v>
      </c>
      <c r="Q70" s="33">
        <v>5.0000000000000001E-3</v>
      </c>
      <c r="R70" s="33">
        <v>1.7000000000000001E-2</v>
      </c>
      <c r="S70" s="33">
        <v>1.2E-2</v>
      </c>
      <c r="T70" s="33">
        <v>1.2999999999999999E-3</v>
      </c>
      <c r="U70" s="43"/>
      <c r="V70" s="33">
        <f t="shared" si="22"/>
        <v>2.886751345948129E-3</v>
      </c>
      <c r="X70" s="46">
        <f>SQRT(O70^2+P70^2+Q70^2+R70^2+S70^2+T70^2+U70^2+V70^2+W70^2)</f>
        <v>3.0025772555320466E-2</v>
      </c>
      <c r="Y70" s="59"/>
    </row>
    <row r="71" spans="1:25" ht="15.6">
      <c r="A71" s="32" t="s">
        <v>55</v>
      </c>
      <c r="B71" s="33">
        <v>1.8806493839265005E-2</v>
      </c>
      <c r="C71" s="33">
        <v>7.4515982036978622E-4</v>
      </c>
      <c r="D71" s="33">
        <v>5.0000000000000001E-3</v>
      </c>
      <c r="E71" s="33">
        <v>1.7000000000000001E-2</v>
      </c>
      <c r="F71" s="33">
        <v>1.2E-2</v>
      </c>
      <c r="G71" s="33">
        <v>1.2999999999999999E-3</v>
      </c>
      <c r="H71" s="43"/>
      <c r="I71" s="33">
        <f t="shared" si="20"/>
        <v>2.886751345948129E-3</v>
      </c>
      <c r="K71" s="48">
        <f t="shared" si="21"/>
        <v>2.8675125231069864E-2</v>
      </c>
      <c r="L71" s="59"/>
      <c r="N71" s="32" t="s">
        <v>55</v>
      </c>
      <c r="O71" s="33">
        <v>3.7031281229167531E-2</v>
      </c>
      <c r="P71" s="33">
        <v>5.0262468994886325E-4</v>
      </c>
      <c r="Q71" s="33">
        <v>5.0000000000000001E-3</v>
      </c>
      <c r="R71" s="33">
        <v>1.7000000000000001E-2</v>
      </c>
      <c r="S71" s="33">
        <v>1.2E-2</v>
      </c>
      <c r="T71" s="33">
        <v>1.2999999999999999E-3</v>
      </c>
      <c r="U71" s="43"/>
      <c r="V71" s="33">
        <f t="shared" si="22"/>
        <v>2.886751345948129E-3</v>
      </c>
      <c r="X71" s="46">
        <f t="shared" si="23"/>
        <v>4.289046227759704E-2</v>
      </c>
      <c r="Y71" s="59"/>
    </row>
    <row r="72" spans="1:25" ht="15.6">
      <c r="A72" s="32" t="s">
        <v>56</v>
      </c>
      <c r="B72" s="33">
        <v>1.089422831256574E-2</v>
      </c>
      <c r="C72" s="33">
        <v>2.9271865421653049E-3</v>
      </c>
      <c r="D72" s="41">
        <v>5.0000000000000001E-3</v>
      </c>
      <c r="E72" s="42">
        <v>1.7000000000000001E-2</v>
      </c>
      <c r="F72" s="41">
        <v>5.5999999999999999E-3</v>
      </c>
      <c r="G72" s="41">
        <v>1.4E-3</v>
      </c>
      <c r="H72" s="41"/>
      <c r="I72" s="33">
        <f t="shared" si="20"/>
        <v>2.886751345948129E-3</v>
      </c>
      <c r="K72" s="48">
        <f t="shared" si="21"/>
        <v>2.1975121499374604E-2</v>
      </c>
      <c r="L72" s="59"/>
      <c r="N72" s="32" t="s">
        <v>56</v>
      </c>
      <c r="O72" s="33">
        <v>1.0699237552767136E-2</v>
      </c>
      <c r="P72" s="33">
        <v>2.39462116551196E-3</v>
      </c>
      <c r="Q72" s="41">
        <v>5.0000000000000001E-3</v>
      </c>
      <c r="R72" s="42">
        <v>1.7000000000000001E-2</v>
      </c>
      <c r="S72" s="41">
        <v>5.5999999999999999E-3</v>
      </c>
      <c r="T72" s="41">
        <v>1.4E-3</v>
      </c>
      <c r="U72" s="41"/>
      <c r="V72" s="33">
        <f t="shared" si="22"/>
        <v>2.886751345948129E-3</v>
      </c>
      <c r="X72" s="46">
        <f t="shared" si="23"/>
        <v>2.1814243696956212E-2</v>
      </c>
      <c r="Y72" s="59"/>
    </row>
    <row r="73" spans="1:25" ht="15.6">
      <c r="A73" s="32" t="s">
        <v>57</v>
      </c>
      <c r="B73" s="33">
        <v>1.0310954828419226E-2</v>
      </c>
      <c r="C73" s="33">
        <v>2.7510763443844856E-3</v>
      </c>
      <c r="D73" s="41">
        <v>5.0000000000000001E-3</v>
      </c>
      <c r="E73" s="42">
        <v>1.7000000000000001E-2</v>
      </c>
      <c r="F73" s="41">
        <v>5.5999999999999999E-3</v>
      </c>
      <c r="G73" s="41">
        <v>1.4E-3</v>
      </c>
      <c r="H73" s="41"/>
      <c r="I73" s="33">
        <f t="shared" si="20"/>
        <v>2.886751345948129E-3</v>
      </c>
      <c r="K73" s="48">
        <f t="shared" si="21"/>
        <v>2.1668815008201697E-2</v>
      </c>
      <c r="L73" s="59"/>
      <c r="N73" s="32" t="s">
        <v>57</v>
      </c>
      <c r="O73" s="33">
        <v>1.3562719801759557E-2</v>
      </c>
      <c r="P73" s="33">
        <v>2.6051568293038825E-3</v>
      </c>
      <c r="Q73" s="41">
        <v>5.0000000000000001E-3</v>
      </c>
      <c r="R73" s="42">
        <v>1.7000000000000001E-2</v>
      </c>
      <c r="S73" s="41">
        <v>5.5999999999999999E-3</v>
      </c>
      <c r="T73" s="41">
        <v>1.4E-3</v>
      </c>
      <c r="U73" s="41"/>
      <c r="V73" s="33">
        <f t="shared" si="22"/>
        <v>2.886751345948129E-3</v>
      </c>
      <c r="X73" s="46">
        <f t="shared" si="23"/>
        <v>2.3374934093161475E-2</v>
      </c>
      <c r="Y73" s="59"/>
    </row>
    <row r="74" spans="1:25" ht="15.6">
      <c r="A74" s="32" t="s">
        <v>58</v>
      </c>
      <c r="B74" s="43">
        <v>5.0000000000000001E-3</v>
      </c>
      <c r="C74" s="43">
        <v>1.6999999999999999E-3</v>
      </c>
      <c r="D74" s="43">
        <v>0</v>
      </c>
      <c r="E74" s="43">
        <v>0.02</v>
      </c>
      <c r="F74" s="43">
        <v>7.7000000000000002E-3</v>
      </c>
      <c r="G74" s="43">
        <v>5.7999999999999996E-3</v>
      </c>
      <c r="H74" s="43"/>
      <c r="I74" s="33">
        <f t="shared" si="20"/>
        <v>2.886751345948129E-3</v>
      </c>
      <c r="J74" s="13">
        <v>1.2E-2</v>
      </c>
      <c r="K74" s="48">
        <f t="shared" si="21"/>
        <v>2.5945198656655788E-2</v>
      </c>
      <c r="L74" s="59"/>
      <c r="N74" s="32" t="s">
        <v>58</v>
      </c>
      <c r="O74" s="43">
        <v>1.2E-2</v>
      </c>
      <c r="P74" s="43">
        <v>2.5000000000000001E-3</v>
      </c>
      <c r="Q74" s="43">
        <v>0</v>
      </c>
      <c r="R74" s="43">
        <v>0.02</v>
      </c>
      <c r="S74" s="43">
        <v>7.7000000000000002E-3</v>
      </c>
      <c r="T74" s="43">
        <v>5.7999999999999996E-3</v>
      </c>
      <c r="U74" s="43"/>
      <c r="V74" s="33">
        <f t="shared" si="22"/>
        <v>2.886751345948129E-3</v>
      </c>
      <c r="W74" s="13">
        <v>1.2E-2</v>
      </c>
      <c r="X74" s="46">
        <f t="shared" si="23"/>
        <v>2.8204845919333317E-2</v>
      </c>
      <c r="Y74" s="59"/>
    </row>
    <row r="75" spans="1:25" ht="15.6">
      <c r="A75" s="32" t="s">
        <v>59</v>
      </c>
      <c r="B75" s="43">
        <v>8.9999999999999993E-3</v>
      </c>
      <c r="C75" s="43">
        <v>2.8999999999999998E-3</v>
      </c>
      <c r="D75" s="43">
        <v>0</v>
      </c>
      <c r="E75" s="43">
        <v>0.02</v>
      </c>
      <c r="F75" s="43">
        <v>7.7000000000000002E-3</v>
      </c>
      <c r="G75" s="43">
        <v>5.7999999999999996E-3</v>
      </c>
      <c r="H75" s="43"/>
      <c r="I75" s="33">
        <f t="shared" si="20"/>
        <v>2.886751345948129E-3</v>
      </c>
      <c r="J75" s="13">
        <v>1.2E-2</v>
      </c>
      <c r="K75" s="48">
        <f t="shared" si="21"/>
        <v>2.7104858113137825E-2</v>
      </c>
      <c r="L75" s="59"/>
      <c r="N75" s="32" t="s">
        <v>59</v>
      </c>
      <c r="O75" s="43">
        <v>1.6E-2</v>
      </c>
      <c r="P75" s="43">
        <v>1.4E-3</v>
      </c>
      <c r="Q75" s="43">
        <v>0</v>
      </c>
      <c r="R75" s="43">
        <v>0.02</v>
      </c>
      <c r="S75" s="43">
        <v>7.7000000000000002E-3</v>
      </c>
      <c r="T75" s="43">
        <v>5.7999999999999996E-3</v>
      </c>
      <c r="U75" s="43"/>
      <c r="V75" s="33">
        <f t="shared" si="22"/>
        <v>2.886751345948129E-3</v>
      </c>
      <c r="W75" s="13">
        <v>1.2E-2</v>
      </c>
      <c r="X75" s="46">
        <f t="shared" si="23"/>
        <v>3.0053674206880817E-2</v>
      </c>
      <c r="Y75" s="59"/>
    </row>
    <row r="76" spans="1:25" ht="15.6">
      <c r="A76" s="32" t="s">
        <v>60</v>
      </c>
      <c r="B76" s="33"/>
      <c r="C76" s="33"/>
      <c r="D76" s="33"/>
      <c r="E76" s="33"/>
      <c r="F76" s="33"/>
      <c r="G76" s="33"/>
      <c r="H76" s="43"/>
      <c r="I76" s="33">
        <f t="shared" si="20"/>
        <v>2.886751345948129E-3</v>
      </c>
      <c r="K76" s="48">
        <f t="shared" si="21"/>
        <v>2.886751345948129E-3</v>
      </c>
      <c r="L76" s="59"/>
      <c r="N76" s="32" t="s">
        <v>60</v>
      </c>
      <c r="O76" s="33"/>
      <c r="P76" s="33"/>
      <c r="Q76" s="33"/>
      <c r="R76" s="33"/>
      <c r="S76" s="33"/>
      <c r="T76" s="33"/>
      <c r="U76" s="43"/>
      <c r="V76" s="33">
        <f t="shared" si="22"/>
        <v>2.886751345948129E-3</v>
      </c>
      <c r="X76" s="46">
        <f t="shared" si="23"/>
        <v>2.886751345948129E-3</v>
      </c>
      <c r="Y76" s="59"/>
    </row>
    <row r="77" spans="1:25" ht="15.6">
      <c r="A77" s="32" t="s">
        <v>61</v>
      </c>
      <c r="B77" s="33"/>
      <c r="C77" s="33"/>
      <c r="D77" s="33"/>
      <c r="E77" s="33"/>
      <c r="F77" s="33"/>
      <c r="G77" s="33"/>
      <c r="H77" s="43"/>
      <c r="I77" s="33">
        <f t="shared" si="20"/>
        <v>2.886751345948129E-3</v>
      </c>
      <c r="K77" s="48">
        <f t="shared" si="21"/>
        <v>2.886751345948129E-3</v>
      </c>
      <c r="L77" s="59"/>
      <c r="N77" s="32" t="s">
        <v>61</v>
      </c>
      <c r="O77" s="33"/>
      <c r="P77" s="33"/>
      <c r="Q77" s="33"/>
      <c r="R77" s="33"/>
      <c r="S77" s="33"/>
      <c r="T77" s="33"/>
      <c r="U77" s="43"/>
      <c r="V77" s="33">
        <f t="shared" si="22"/>
        <v>2.886751345948129E-3</v>
      </c>
      <c r="X77" s="46">
        <f t="shared" si="23"/>
        <v>2.886751345948129E-3</v>
      </c>
      <c r="Y77" s="59"/>
    </row>
    <row r="78" spans="1:25" ht="15.6">
      <c r="A78" s="32" t="s">
        <v>62</v>
      </c>
      <c r="B78" s="39">
        <v>1.2354415330363938E-2</v>
      </c>
      <c r="C78" s="39">
        <v>5.0262546072939705E-4</v>
      </c>
      <c r="D78" s="39">
        <v>1.2E-2</v>
      </c>
      <c r="E78" s="39">
        <v>8.9999999999999993E-3</v>
      </c>
      <c r="F78" s="39">
        <v>3.0000000000000001E-3</v>
      </c>
      <c r="G78" s="39">
        <v>5.0000000000000001E-4</v>
      </c>
      <c r="H78" s="61"/>
      <c r="I78" s="39">
        <f t="shared" si="20"/>
        <v>2.886751345948129E-3</v>
      </c>
      <c r="J78" s="40">
        <v>1.4E-2</v>
      </c>
      <c r="K78" s="48">
        <f t="shared" si="21"/>
        <v>2.4320105753105562E-2</v>
      </c>
      <c r="L78" s="59"/>
      <c r="N78" s="32" t="s">
        <v>62</v>
      </c>
      <c r="O78" s="39">
        <v>2.9753372207901519E-2</v>
      </c>
      <c r="P78" s="39">
        <v>8.6450380908756233E-4</v>
      </c>
      <c r="Q78" s="39">
        <v>1.2E-2</v>
      </c>
      <c r="R78" s="39">
        <v>8.9999999999999993E-3</v>
      </c>
      <c r="S78" s="39">
        <v>3.0000000000000001E-3</v>
      </c>
      <c r="T78" s="39">
        <v>5.0000000000000001E-4</v>
      </c>
      <c r="U78" s="61"/>
      <c r="V78" s="39">
        <f t="shared" si="22"/>
        <v>2.886751345948129E-3</v>
      </c>
      <c r="W78" s="40">
        <v>1.4E-2</v>
      </c>
      <c r="X78" s="46">
        <f t="shared" si="23"/>
        <v>3.6394970228194809E-2</v>
      </c>
      <c r="Y78" s="59"/>
    </row>
    <row r="79" spans="1:25" ht="15.6">
      <c r="A79" s="32" t="s">
        <v>63</v>
      </c>
      <c r="B79" s="39">
        <v>0.16670490789319961</v>
      </c>
      <c r="C79" s="39">
        <v>1.2607435500105598E-3</v>
      </c>
      <c r="D79" s="39">
        <v>1.2E-2</v>
      </c>
      <c r="E79" s="39">
        <v>8.9999999999999993E-3</v>
      </c>
      <c r="F79" s="39">
        <v>3.0000000000000001E-3</v>
      </c>
      <c r="G79" s="39">
        <v>5.0000000000000001E-4</v>
      </c>
      <c r="H79" s="61"/>
      <c r="I79" s="39">
        <f t="shared" si="20"/>
        <v>2.886751345948129E-3</v>
      </c>
      <c r="J79" s="40">
        <v>1.4E-2</v>
      </c>
      <c r="K79" s="48">
        <f t="shared" si="21"/>
        <v>0.16801993668405066</v>
      </c>
      <c r="L79" s="59"/>
      <c r="N79" s="32" t="s">
        <v>63</v>
      </c>
      <c r="O79" s="39">
        <v>2.9982451012024354E-2</v>
      </c>
      <c r="P79" s="39">
        <v>1.3337719112067774E-3</v>
      </c>
      <c r="Q79" s="39">
        <v>1.2E-2</v>
      </c>
      <c r="R79" s="39">
        <v>8.9999999999999993E-3</v>
      </c>
      <c r="S79" s="39">
        <v>3.0000000000000001E-3</v>
      </c>
      <c r="T79" s="39">
        <v>5.0000000000000001E-4</v>
      </c>
      <c r="U79" s="61"/>
      <c r="V79" s="39">
        <f t="shared" si="22"/>
        <v>2.886751345948129E-3</v>
      </c>
      <c r="W79" s="40">
        <v>1.4E-2</v>
      </c>
      <c r="X79" s="46">
        <f t="shared" si="23"/>
        <v>3.6596579751841531E-2</v>
      </c>
      <c r="Y79" s="59"/>
    </row>
    <row r="80" spans="1:25" ht="15.6">
      <c r="A80" s="32" t="s">
        <v>64</v>
      </c>
      <c r="B80" s="33">
        <v>1.1180339887500154E-2</v>
      </c>
      <c r="C80" s="33">
        <v>0</v>
      </c>
      <c r="D80">
        <f>0.007/2</f>
        <v>3.5000000000000001E-3</v>
      </c>
      <c r="E80">
        <v>2.8E-3</v>
      </c>
      <c r="F80">
        <f>0.01/2</f>
        <v>5.0000000000000001E-3</v>
      </c>
      <c r="G80">
        <v>5.0000000000000001E-4</v>
      </c>
      <c r="I80" s="33">
        <f t="shared" si="20"/>
        <v>2.886751345948129E-3</v>
      </c>
      <c r="K80" s="48">
        <f t="shared" si="21"/>
        <v>1.3366874478851079E-2</v>
      </c>
      <c r="L80" s="59"/>
      <c r="N80" s="32" t="s">
        <v>64</v>
      </c>
      <c r="O80" s="33">
        <v>2.4942038071455133E-2</v>
      </c>
      <c r="P80" s="33">
        <v>0</v>
      </c>
      <c r="Q80">
        <f>0.007/2</f>
        <v>3.5000000000000001E-3</v>
      </c>
      <c r="R80">
        <v>2.8E-3</v>
      </c>
      <c r="S80">
        <f>0.01/2</f>
        <v>5.0000000000000001E-3</v>
      </c>
      <c r="T80">
        <v>5.0000000000000001E-4</v>
      </c>
      <c r="V80" s="33">
        <f t="shared" si="22"/>
        <v>2.886751345948129E-3</v>
      </c>
      <c r="X80" s="46">
        <f t="shared" si="23"/>
        <v>2.5995741891533902E-2</v>
      </c>
      <c r="Y80" s="59"/>
    </row>
  </sheetData>
  <mergeCells count="3">
    <mergeCell ref="A3:D3"/>
    <mergeCell ref="E3:I3"/>
    <mergeCell ref="Q3:T3"/>
  </mergeCells>
  <phoneticPr fontId="2" type="noConversion"/>
  <pageMargins left="0.2" right="0.19" top="0.984251969" bottom="0.984251969" header="0.5" footer="0.5"/>
  <pageSetup paperSize="9" orientation="landscape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9</vt:i4>
      </vt:variant>
    </vt:vector>
  </HeadingPairs>
  <TitlesOfParts>
    <vt:vector size="12" baseType="lpstr">
      <vt:lpstr>35,5 °C</vt:lpstr>
      <vt:lpstr>38,0 °C</vt:lpstr>
      <vt:lpstr>41,0 °C</vt:lpstr>
      <vt:lpstr>35,5 °C BBR ILC w transfer IRET</vt:lpstr>
      <vt:lpstr>38,0 °C BBR ILC w transfer IRET</vt:lpstr>
      <vt:lpstr>41,0 °C BBR ILC w transfer IRET</vt:lpstr>
      <vt:lpstr>35,5 °C IRET+transfer BB</vt:lpstr>
      <vt:lpstr>35,5 °C IRET+local BB</vt:lpstr>
      <vt:lpstr>38,0 °C IRET+transfer BB</vt:lpstr>
      <vt:lpstr>38,0 °C IRET+local BB</vt:lpstr>
      <vt:lpstr>41,0 °C IRET+transfer BB</vt:lpstr>
      <vt:lpstr>41,0 °C IRET+local BB</vt:lpstr>
    </vt:vector>
  </TitlesOfParts>
  <Company>UL/FE-LMK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LMK</dc:creator>
  <cp:lastModifiedBy>royss01</cp:lastModifiedBy>
  <cp:lastPrinted>2009-10-01T09:05:48Z</cp:lastPrinted>
  <dcterms:created xsi:type="dcterms:W3CDTF">2008-12-09T17:04:06Z</dcterms:created>
  <dcterms:modified xsi:type="dcterms:W3CDTF">2011-04-26T07:43:18Z</dcterms:modified>
</cp:coreProperties>
</file>