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19032" windowHeight="12276" firstSheet="1" activeTab="5"/>
  </bookViews>
  <sheets>
    <sheet name="35,5 °C" sheetId="1" r:id="rId1"/>
    <sheet name="38,0 °C" sheetId="6" r:id="rId2"/>
    <sheet name="41,0 °C" sheetId="7" r:id="rId3"/>
    <sheet name="35,5 °C BBR ILC w local IRET" sheetId="16" r:id="rId4"/>
    <sheet name="38,0 °C BBR ILC w local IRET" sheetId="17" r:id="rId5"/>
    <sheet name="41,0 °C BBR ILC w local IRET" sheetId="18" r:id="rId6"/>
    <sheet name="35,5 °C IRET+transfer BB" sheetId="11" r:id="rId7"/>
    <sheet name="35,5 °C IRET+local BB" sheetId="10" r:id="rId8"/>
    <sheet name="38,0 °C IRET+transfer BB" sheetId="12" r:id="rId9"/>
    <sheet name="38,0 °C IRET+local BB" sheetId="13" r:id="rId10"/>
    <sheet name="41,0 °C IRET+transfer BB" sheetId="14" r:id="rId11"/>
    <sheet name="41,0 °C IRET+local BB" sheetId="15" r:id="rId12"/>
  </sheets>
  <calcPr calcId="125725"/>
</workbook>
</file>

<file path=xl/calcChain.xml><?xml version="1.0" encoding="utf-8"?>
<calcChain xmlns="http://schemas.openxmlformats.org/spreadsheetml/2006/main">
  <c r="F75" i="1"/>
  <c r="F75" i="6"/>
  <c r="F75" i="7"/>
  <c r="F74"/>
  <c r="S75"/>
  <c r="S74"/>
  <c r="S75" i="6"/>
  <c r="S74"/>
  <c r="S75" i="1"/>
  <c r="S43" i="7"/>
  <c r="Q43"/>
  <c r="S42"/>
  <c r="Q42"/>
  <c r="S43" i="6"/>
  <c r="Q43"/>
  <c r="S42"/>
  <c r="Q42"/>
  <c r="S43" i="1"/>
  <c r="Q43"/>
  <c r="S42"/>
  <c r="Q42"/>
  <c r="K10" i="6"/>
  <c r="X81" i="7"/>
  <c r="X80"/>
  <c r="X79"/>
  <c r="X78"/>
  <c r="X73"/>
  <c r="X81" i="6"/>
  <c r="X80"/>
  <c r="X73"/>
  <c r="K81" i="7"/>
  <c r="K80"/>
  <c r="K79"/>
  <c r="K78"/>
  <c r="K81" i="6"/>
  <c r="K80"/>
  <c r="K79"/>
  <c r="K78"/>
  <c r="X73" i="1"/>
  <c r="X80"/>
  <c r="X81"/>
  <c r="K81"/>
  <c r="K80"/>
  <c r="S6" i="7"/>
  <c r="O6"/>
  <c r="X5"/>
  <c r="S5"/>
  <c r="O5"/>
  <c r="F6"/>
  <c r="B6"/>
  <c r="K5"/>
  <c r="U43" s="1"/>
  <c r="X43" s="1"/>
  <c r="F5"/>
  <c r="B5"/>
  <c r="S6" i="6"/>
  <c r="O6"/>
  <c r="X5"/>
  <c r="S5"/>
  <c r="O5"/>
  <c r="F6"/>
  <c r="B6"/>
  <c r="K5"/>
  <c r="U39" s="1"/>
  <c r="F5"/>
  <c r="B5"/>
  <c r="E10" s="1"/>
  <c r="G10" s="1"/>
  <c r="L10" s="1"/>
  <c r="S6" i="1"/>
  <c r="O6"/>
  <c r="X5"/>
  <c r="S5"/>
  <c r="O5"/>
  <c r="F6"/>
  <c r="B6"/>
  <c r="K5"/>
  <c r="U43" s="1"/>
  <c r="F5"/>
  <c r="B5"/>
  <c r="V71" i="6"/>
  <c r="S71"/>
  <c r="Q71"/>
  <c r="X71" s="1"/>
  <c r="V70"/>
  <c r="S70"/>
  <c r="Q70"/>
  <c r="X70" s="1"/>
  <c r="I71"/>
  <c r="F71"/>
  <c r="D71"/>
  <c r="K71" s="1"/>
  <c r="I70"/>
  <c r="F70"/>
  <c r="D70"/>
  <c r="K70" s="1"/>
  <c r="V71" i="7"/>
  <c r="S71"/>
  <c r="Q71"/>
  <c r="X71" s="1"/>
  <c r="V70"/>
  <c r="S70"/>
  <c r="Q70"/>
  <c r="X70" s="1"/>
  <c r="I71"/>
  <c r="F71"/>
  <c r="D71"/>
  <c r="K71" s="1"/>
  <c r="I70"/>
  <c r="F70"/>
  <c r="D70"/>
  <c r="K70" s="1"/>
  <c r="V71" i="1"/>
  <c r="S71"/>
  <c r="Q71"/>
  <c r="X71" s="1"/>
  <c r="V70"/>
  <c r="S70"/>
  <c r="Q70"/>
  <c r="X70" s="1"/>
  <c r="I71"/>
  <c r="F71"/>
  <c r="D71"/>
  <c r="K71" s="1"/>
  <c r="I70"/>
  <c r="F70"/>
  <c r="D70"/>
  <c r="K70" s="1"/>
  <c r="E22" i="7"/>
  <c r="G22" s="1"/>
  <c r="L22" s="1"/>
  <c r="E21"/>
  <c r="G21"/>
  <c r="L21" s="1"/>
  <c r="E20"/>
  <c r="G20" s="1"/>
  <c r="L20" s="1"/>
  <c r="E19"/>
  <c r="G19"/>
  <c r="L19" s="1"/>
  <c r="E16"/>
  <c r="G16" s="1"/>
  <c r="L16" s="1"/>
  <c r="E12"/>
  <c r="G12"/>
  <c r="L12" s="1"/>
  <c r="E11"/>
  <c r="G11" s="1"/>
  <c r="L11" s="1"/>
  <c r="E10"/>
  <c r="G10"/>
  <c r="L10" s="1"/>
  <c r="R22"/>
  <c r="T22" s="1"/>
  <c r="Y22" s="1"/>
  <c r="R21"/>
  <c r="T21" s="1"/>
  <c r="Y21" s="1"/>
  <c r="R20"/>
  <c r="T20" s="1"/>
  <c r="Y20" s="1"/>
  <c r="R19"/>
  <c r="T19" s="1"/>
  <c r="Y19" s="1"/>
  <c r="R18"/>
  <c r="T18" s="1"/>
  <c r="Y18" s="1"/>
  <c r="R17"/>
  <c r="T17" s="1"/>
  <c r="Y17" s="1"/>
  <c r="R16"/>
  <c r="T16" s="1"/>
  <c r="Y16" s="1"/>
  <c r="R14"/>
  <c r="T14" s="1"/>
  <c r="Y14" s="1"/>
  <c r="R13"/>
  <c r="T13" s="1"/>
  <c r="Y13" s="1"/>
  <c r="R12"/>
  <c r="T12" s="1"/>
  <c r="Y12" s="1"/>
  <c r="R11"/>
  <c r="T11" s="1"/>
  <c r="Y11" s="1"/>
  <c r="R10"/>
  <c r="T10" s="1"/>
  <c r="Y10" s="1"/>
  <c r="R22" i="6"/>
  <c r="T22" s="1"/>
  <c r="Y22" s="1"/>
  <c r="R21"/>
  <c r="T21"/>
  <c r="Y21" s="1"/>
  <c r="R20"/>
  <c r="T20" s="1"/>
  <c r="Y20" s="1"/>
  <c r="R19"/>
  <c r="T19"/>
  <c r="Y19" s="1"/>
  <c r="R18"/>
  <c r="T18" s="1"/>
  <c r="Y18" s="1"/>
  <c r="R17"/>
  <c r="T17"/>
  <c r="Y17" s="1"/>
  <c r="R16"/>
  <c r="T16" s="1"/>
  <c r="Y16" s="1"/>
  <c r="R14"/>
  <c r="T14"/>
  <c r="Y14" s="1"/>
  <c r="R13"/>
  <c r="T13" s="1"/>
  <c r="Y13" s="1"/>
  <c r="R12"/>
  <c r="T12"/>
  <c r="Y12" s="1"/>
  <c r="R11"/>
  <c r="T11" s="1"/>
  <c r="Y11" s="1"/>
  <c r="R10"/>
  <c r="T10"/>
  <c r="Y10" s="1"/>
  <c r="E22"/>
  <c r="G22" s="1"/>
  <c r="L22" s="1"/>
  <c r="E21"/>
  <c r="G21"/>
  <c r="L21" s="1"/>
  <c r="E20"/>
  <c r="G20" s="1"/>
  <c r="L20" s="1"/>
  <c r="E19"/>
  <c r="G19"/>
  <c r="L19" s="1"/>
  <c r="E16"/>
  <c r="G16" s="1"/>
  <c r="L16" s="1"/>
  <c r="E12"/>
  <c r="G12"/>
  <c r="L12" s="1"/>
  <c r="E11"/>
  <c r="G11" s="1"/>
  <c r="L11" s="1"/>
  <c r="R11" i="1"/>
  <c r="T11"/>
  <c r="Y11" s="1"/>
  <c r="R12"/>
  <c r="T12" s="1"/>
  <c r="Y12" s="1"/>
  <c r="R13"/>
  <c r="T13"/>
  <c r="Y13" s="1"/>
  <c r="R14"/>
  <c r="T14" s="1"/>
  <c r="Y14" s="1"/>
  <c r="R16"/>
  <c r="T16"/>
  <c r="Y16" s="1"/>
  <c r="R17"/>
  <c r="T17" s="1"/>
  <c r="Y17" s="1"/>
  <c r="R18"/>
  <c r="T18"/>
  <c r="Y18" s="1"/>
  <c r="R19"/>
  <c r="T19" s="1"/>
  <c r="Y19" s="1"/>
  <c r="R20"/>
  <c r="T20"/>
  <c r="Y20" s="1"/>
  <c r="R21"/>
  <c r="T21" s="1"/>
  <c r="Y21" s="1"/>
  <c r="R22"/>
  <c r="T22"/>
  <c r="Y22" s="1"/>
  <c r="R10"/>
  <c r="T10"/>
  <c r="Y10" s="1"/>
  <c r="E12"/>
  <c r="G12" s="1"/>
  <c r="L12" s="1"/>
  <c r="E16"/>
  <c r="G16" s="1"/>
  <c r="L16" s="1"/>
  <c r="E19"/>
  <c r="G19" s="1"/>
  <c r="L19" s="1"/>
  <c r="E20"/>
  <c r="G20" s="1"/>
  <c r="L20" s="1"/>
  <c r="E21"/>
  <c r="G21" s="1"/>
  <c r="L21" s="1"/>
  <c r="E22"/>
  <c r="G22" s="1"/>
  <c r="L22" s="1"/>
  <c r="E11"/>
  <c r="G11" s="1"/>
  <c r="L11" s="1"/>
  <c r="E10"/>
  <c r="G10"/>
  <c r="L10" s="1"/>
  <c r="V79" i="6"/>
  <c r="X79" s="1"/>
  <c r="V78"/>
  <c r="X78" s="1"/>
  <c r="V79" i="1"/>
  <c r="X79" s="1"/>
  <c r="V78"/>
  <c r="X78" s="1"/>
  <c r="I79"/>
  <c r="K79" s="1"/>
  <c r="I78"/>
  <c r="K78" s="1"/>
  <c r="V47" i="7"/>
  <c r="S47"/>
  <c r="Q47"/>
  <c r="V46"/>
  <c r="S46"/>
  <c r="Q46"/>
  <c r="I47"/>
  <c r="F47"/>
  <c r="D47"/>
  <c r="I46"/>
  <c r="F46"/>
  <c r="D46"/>
  <c r="V47" i="6"/>
  <c r="S47"/>
  <c r="Q47"/>
  <c r="V46"/>
  <c r="S46"/>
  <c r="Q46"/>
  <c r="I47"/>
  <c r="F47"/>
  <c r="D47"/>
  <c r="I46"/>
  <c r="F46"/>
  <c r="D46"/>
  <c r="I47" i="1"/>
  <c r="F47"/>
  <c r="D47"/>
  <c r="I46"/>
  <c r="F46"/>
  <c r="D46"/>
  <c r="V47"/>
  <c r="S47"/>
  <c r="Q47"/>
  <c r="V46"/>
  <c r="S46"/>
  <c r="Q46"/>
  <c r="R75" i="7"/>
  <c r="X75" s="1"/>
  <c r="R74"/>
  <c r="X74" s="1"/>
  <c r="E75"/>
  <c r="K75" s="1"/>
  <c r="E74"/>
  <c r="K74" s="1"/>
  <c r="R75" i="6"/>
  <c r="X75" s="1"/>
  <c r="R74"/>
  <c r="X74" s="1"/>
  <c r="E75"/>
  <c r="K75" s="1"/>
  <c r="R75" i="1"/>
  <c r="X75" s="1"/>
  <c r="E75"/>
  <c r="K75" s="1"/>
  <c r="V72" i="7"/>
  <c r="X72" s="1"/>
  <c r="Q82"/>
  <c r="X82" s="1"/>
  <c r="S82"/>
  <c r="V82"/>
  <c r="D82"/>
  <c r="K82" s="1"/>
  <c r="F82"/>
  <c r="I82"/>
  <c r="V77"/>
  <c r="X77" s="1"/>
  <c r="V76"/>
  <c r="X76" s="1"/>
  <c r="Q69"/>
  <c r="X69" s="1"/>
  <c r="S69"/>
  <c r="V69"/>
  <c r="D69"/>
  <c r="K69" s="1"/>
  <c r="F69"/>
  <c r="I69"/>
  <c r="V72" i="6"/>
  <c r="X72" s="1"/>
  <c r="Q82"/>
  <c r="X82" s="1"/>
  <c r="S82"/>
  <c r="V82"/>
  <c r="D82"/>
  <c r="K82" s="1"/>
  <c r="F82"/>
  <c r="I82"/>
  <c r="V77"/>
  <c r="X77" s="1"/>
  <c r="V76"/>
  <c r="X76" s="1"/>
  <c r="Q69"/>
  <c r="X69" s="1"/>
  <c r="S69"/>
  <c r="V69"/>
  <c r="D69"/>
  <c r="K69" s="1"/>
  <c r="F69"/>
  <c r="I69"/>
  <c r="V72" i="1"/>
  <c r="X72" s="1"/>
  <c r="Q82"/>
  <c r="X82" s="1"/>
  <c r="S82"/>
  <c r="V82"/>
  <c r="V77"/>
  <c r="X77" s="1"/>
  <c r="V76"/>
  <c r="X76" s="1"/>
  <c r="Q69"/>
  <c r="X69" s="1"/>
  <c r="S69"/>
  <c r="V69"/>
  <c r="D82"/>
  <c r="K82" s="1"/>
  <c r="F82"/>
  <c r="I82"/>
  <c r="D69"/>
  <c r="K69" s="1"/>
  <c r="F69"/>
  <c r="I69"/>
  <c r="S39" i="7"/>
  <c r="Q39"/>
  <c r="X39" s="1"/>
  <c r="Y39" s="1"/>
  <c r="V38"/>
  <c r="S38"/>
  <c r="Q38"/>
  <c r="X38" s="1"/>
  <c r="Y38" s="1"/>
  <c r="S39" i="6"/>
  <c r="Q39"/>
  <c r="X39" s="1"/>
  <c r="Y39" s="1"/>
  <c r="V38"/>
  <c r="S38"/>
  <c r="Q38"/>
  <c r="S39" i="1"/>
  <c r="Q39"/>
  <c r="X39" s="1"/>
  <c r="Y39" s="1"/>
  <c r="V38"/>
  <c r="S38"/>
  <c r="Q38"/>
  <c r="X38" s="1"/>
  <c r="Y38" s="1"/>
  <c r="Q48" i="7"/>
  <c r="S48"/>
  <c r="V48"/>
  <c r="D48"/>
  <c r="F48"/>
  <c r="I48"/>
  <c r="Q45"/>
  <c r="S45"/>
  <c r="V45"/>
  <c r="D45"/>
  <c r="F45"/>
  <c r="I45"/>
  <c r="Q44"/>
  <c r="S44"/>
  <c r="V44"/>
  <c r="D44"/>
  <c r="F44"/>
  <c r="I44"/>
  <c r="V43"/>
  <c r="V42"/>
  <c r="Q41"/>
  <c r="S41"/>
  <c r="V41"/>
  <c r="D41"/>
  <c r="F41"/>
  <c r="I41"/>
  <c r="Q40"/>
  <c r="X40" s="1"/>
  <c r="Y40" s="1"/>
  <c r="S40"/>
  <c r="V40"/>
  <c r="D40"/>
  <c r="F40"/>
  <c r="I40"/>
  <c r="Q37"/>
  <c r="S37"/>
  <c r="V37"/>
  <c r="D37"/>
  <c r="F37"/>
  <c r="I37"/>
  <c r="Q36"/>
  <c r="S36"/>
  <c r="V36"/>
  <c r="D36"/>
  <c r="F36"/>
  <c r="I36"/>
  <c r="Q35"/>
  <c r="S35"/>
  <c r="V35"/>
  <c r="D35"/>
  <c r="F35"/>
  <c r="I35"/>
  <c r="Q48" i="6"/>
  <c r="S48"/>
  <c r="V48"/>
  <c r="D48"/>
  <c r="F48"/>
  <c r="I48"/>
  <c r="Q45"/>
  <c r="S45"/>
  <c r="V45"/>
  <c r="D45"/>
  <c r="F45"/>
  <c r="I45"/>
  <c r="Q44"/>
  <c r="S44"/>
  <c r="V44"/>
  <c r="D44"/>
  <c r="F44"/>
  <c r="I44"/>
  <c r="V43"/>
  <c r="V42"/>
  <c r="Q41"/>
  <c r="S41"/>
  <c r="V41"/>
  <c r="D41"/>
  <c r="F41"/>
  <c r="I41"/>
  <c r="Q40"/>
  <c r="S40"/>
  <c r="V40"/>
  <c r="Q37"/>
  <c r="S37"/>
  <c r="V37"/>
  <c r="D37"/>
  <c r="F37"/>
  <c r="I37"/>
  <c r="Q36"/>
  <c r="S36"/>
  <c r="V36"/>
  <c r="D36"/>
  <c r="F36"/>
  <c r="I36"/>
  <c r="Q35"/>
  <c r="S35"/>
  <c r="V35"/>
  <c r="D35"/>
  <c r="F35"/>
  <c r="I35"/>
  <c r="Q48" i="1"/>
  <c r="S48"/>
  <c r="V48"/>
  <c r="D48"/>
  <c r="F48"/>
  <c r="I48"/>
  <c r="Q45"/>
  <c r="S45"/>
  <c r="V45"/>
  <c r="D45"/>
  <c r="F45"/>
  <c r="I45"/>
  <c r="Q44"/>
  <c r="S44"/>
  <c r="V44"/>
  <c r="D44"/>
  <c r="F44"/>
  <c r="I44"/>
  <c r="V43"/>
  <c r="V42"/>
  <c r="Q41"/>
  <c r="S41"/>
  <c r="V41"/>
  <c r="D41"/>
  <c r="F41"/>
  <c r="I41"/>
  <c r="Q37"/>
  <c r="S37"/>
  <c r="V37"/>
  <c r="D37"/>
  <c r="F37"/>
  <c r="I37"/>
  <c r="Q36"/>
  <c r="S36"/>
  <c r="V36"/>
  <c r="D36"/>
  <c r="F36"/>
  <c r="I36"/>
  <c r="Q35"/>
  <c r="S35"/>
  <c r="V35"/>
  <c r="D35"/>
  <c r="F35"/>
  <c r="I35"/>
  <c r="X17" i="6"/>
  <c r="X17" i="7"/>
  <c r="K10"/>
  <c r="X10"/>
  <c r="K11"/>
  <c r="X11"/>
  <c r="K12"/>
  <c r="X12"/>
  <c r="X13"/>
  <c r="X14"/>
  <c r="E15"/>
  <c r="G15" s="1"/>
  <c r="L15" s="1"/>
  <c r="K15"/>
  <c r="R15"/>
  <c r="T15"/>
  <c r="Y15" s="1"/>
  <c r="X15"/>
  <c r="K16"/>
  <c r="X16"/>
  <c r="X18"/>
  <c r="K19"/>
  <c r="X19"/>
  <c r="K20"/>
  <c r="X20"/>
  <c r="K21"/>
  <c r="X21"/>
  <c r="K22"/>
  <c r="X22"/>
  <c r="G23"/>
  <c r="L23" s="1"/>
  <c r="K23"/>
  <c r="T23"/>
  <c r="Y23" s="1"/>
  <c r="X23"/>
  <c r="X10" i="6"/>
  <c r="K11"/>
  <c r="X11"/>
  <c r="K12"/>
  <c r="X12"/>
  <c r="X13"/>
  <c r="X14"/>
  <c r="R15"/>
  <c r="T15" s="1"/>
  <c r="Y15" s="1"/>
  <c r="X15"/>
  <c r="K16"/>
  <c r="X16"/>
  <c r="X18"/>
  <c r="K19"/>
  <c r="X19"/>
  <c r="K20"/>
  <c r="X20"/>
  <c r="K21"/>
  <c r="X21"/>
  <c r="K22"/>
  <c r="X22"/>
  <c r="G23"/>
  <c r="L23" s="1"/>
  <c r="K23"/>
  <c r="T23"/>
  <c r="Y23" s="1"/>
  <c r="X23"/>
  <c r="T23" i="1"/>
  <c r="Y23" s="1"/>
  <c r="K23"/>
  <c r="K12"/>
  <c r="K16"/>
  <c r="K19"/>
  <c r="K20"/>
  <c r="K21"/>
  <c r="K22"/>
  <c r="K11"/>
  <c r="K10"/>
  <c r="X11"/>
  <c r="X12"/>
  <c r="X13"/>
  <c r="X14"/>
  <c r="X16"/>
  <c r="X17"/>
  <c r="X18"/>
  <c r="X19"/>
  <c r="X20"/>
  <c r="X21"/>
  <c r="X22"/>
  <c r="X23"/>
  <c r="X10"/>
  <c r="G23"/>
  <c r="L23" s="1"/>
  <c r="Y43" i="7" l="1"/>
  <c r="X43" i="1"/>
  <c r="Y43" s="1"/>
  <c r="H37"/>
  <c r="K37" s="1"/>
  <c r="L37" s="1"/>
  <c r="H41"/>
  <c r="K41" s="1"/>
  <c r="L41" s="1"/>
  <c r="H45"/>
  <c r="K45" s="1"/>
  <c r="L45" s="1"/>
  <c r="H47"/>
  <c r="K47" s="1"/>
  <c r="L47" s="1"/>
  <c r="U35"/>
  <c r="X35" s="1"/>
  <c r="Y35" s="1"/>
  <c r="U37"/>
  <c r="X37" s="1"/>
  <c r="Y37" s="1"/>
  <c r="U44"/>
  <c r="X44" s="1"/>
  <c r="Y44" s="1"/>
  <c r="U46"/>
  <c r="X46" s="1"/>
  <c r="Y46" s="1"/>
  <c r="U48"/>
  <c r="X48" s="1"/>
  <c r="Y48" s="1"/>
  <c r="H35" i="6"/>
  <c r="K35" s="1"/>
  <c r="L35" s="1"/>
  <c r="H37"/>
  <c r="K37" s="1"/>
  <c r="L37" s="1"/>
  <c r="H44"/>
  <c r="K44" s="1"/>
  <c r="L44" s="1"/>
  <c r="H46"/>
  <c r="K46" s="1"/>
  <c r="L46" s="1"/>
  <c r="H48"/>
  <c r="K48" s="1"/>
  <c r="L48" s="1"/>
  <c r="H36" i="7"/>
  <c r="K36" s="1"/>
  <c r="L36" s="1"/>
  <c r="H41"/>
  <c r="K41" s="1"/>
  <c r="L41" s="1"/>
  <c r="H45"/>
  <c r="K45" s="1"/>
  <c r="L45" s="1"/>
  <c r="H47"/>
  <c r="K47" s="1"/>
  <c r="L47" s="1"/>
  <c r="U35"/>
  <c r="X35" s="1"/>
  <c r="Y35" s="1"/>
  <c r="U37"/>
  <c r="X37" s="1"/>
  <c r="Y37" s="1"/>
  <c r="U44"/>
  <c r="X44" s="1"/>
  <c r="Y44" s="1"/>
  <c r="U46"/>
  <c r="X46" s="1"/>
  <c r="Y46" s="1"/>
  <c r="U48"/>
  <c r="X48" s="1"/>
  <c r="Y48" s="1"/>
  <c r="U36" i="6"/>
  <c r="X36" s="1"/>
  <c r="Y36" s="1"/>
  <c r="U41"/>
  <c r="X41" s="1"/>
  <c r="Y41" s="1"/>
  <c r="U45"/>
  <c r="X45" s="1"/>
  <c r="Y45" s="1"/>
  <c r="U47"/>
  <c r="X47" s="1"/>
  <c r="Y47" s="1"/>
  <c r="U42" i="1"/>
  <c r="X42" s="1"/>
  <c r="Y42" s="1"/>
  <c r="U42" i="7"/>
  <c r="X42" s="1"/>
  <c r="Y42" s="1"/>
  <c r="H40"/>
  <c r="K40" s="1"/>
  <c r="L40" s="1"/>
  <c r="U42" i="6"/>
  <c r="X42" s="1"/>
  <c r="Y42" s="1"/>
  <c r="U38"/>
  <c r="X38" s="1"/>
  <c r="Y38" s="1"/>
  <c r="H35" i="1"/>
  <c r="K35" s="1"/>
  <c r="L35" s="1"/>
  <c r="H36"/>
  <c r="K36" s="1"/>
  <c r="L36" s="1"/>
  <c r="H44"/>
  <c r="K44" s="1"/>
  <c r="L44" s="1"/>
  <c r="H46"/>
  <c r="K46" s="1"/>
  <c r="L46" s="1"/>
  <c r="H48"/>
  <c r="K48" s="1"/>
  <c r="L48" s="1"/>
  <c r="U36"/>
  <c r="X36" s="1"/>
  <c r="Y36" s="1"/>
  <c r="U41"/>
  <c r="X41" s="1"/>
  <c r="Y41" s="1"/>
  <c r="U45"/>
  <c r="X45" s="1"/>
  <c r="Y45" s="1"/>
  <c r="U47"/>
  <c r="X47" s="1"/>
  <c r="Y47" s="1"/>
  <c r="H36" i="6"/>
  <c r="K36" s="1"/>
  <c r="L36" s="1"/>
  <c r="H41"/>
  <c r="K41" s="1"/>
  <c r="L41" s="1"/>
  <c r="H45"/>
  <c r="K45" s="1"/>
  <c r="L45" s="1"/>
  <c r="H47"/>
  <c r="K47" s="1"/>
  <c r="L47" s="1"/>
  <c r="H35" i="7"/>
  <c r="K35" s="1"/>
  <c r="L35" s="1"/>
  <c r="H37"/>
  <c r="K37" s="1"/>
  <c r="L37" s="1"/>
  <c r="H44"/>
  <c r="K44" s="1"/>
  <c r="L44" s="1"/>
  <c r="H46"/>
  <c r="K46" s="1"/>
  <c r="L46" s="1"/>
  <c r="H48"/>
  <c r="K48" s="1"/>
  <c r="L48" s="1"/>
  <c r="U36"/>
  <c r="X36" s="1"/>
  <c r="Y36" s="1"/>
  <c r="U41"/>
  <c r="X41" s="1"/>
  <c r="Y41" s="1"/>
  <c r="U45"/>
  <c r="X45" s="1"/>
  <c r="Y45" s="1"/>
  <c r="U47"/>
  <c r="X47" s="1"/>
  <c r="Y47" s="1"/>
  <c r="U35" i="6"/>
  <c r="X35" s="1"/>
  <c r="Y35" s="1"/>
  <c r="U37"/>
  <c r="X37" s="1"/>
  <c r="Y37" s="1"/>
  <c r="U44"/>
  <c r="X44" s="1"/>
  <c r="Y44" s="1"/>
  <c r="U46"/>
  <c r="X46" s="1"/>
  <c r="Y46" s="1"/>
  <c r="U48"/>
  <c r="X48" s="1"/>
  <c r="Y48" s="1"/>
  <c r="U40"/>
  <c r="X40" s="1"/>
  <c r="Y40" s="1"/>
  <c r="U43"/>
  <c r="X43" s="1"/>
  <c r="Y43" s="1"/>
</calcChain>
</file>

<file path=xl/comments1.xml><?xml version="1.0" encoding="utf-8"?>
<comments xmlns="http://schemas.openxmlformats.org/spreadsheetml/2006/main">
  <authors>
    <author>ahmetd</author>
    <author>Igor</author>
  </authors>
  <commentList>
    <comment ref="V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0,012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0,006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0,012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0,006 added to the total uncertainty</t>
        </r>
      </text>
    </comment>
    <comment ref="V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73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0,010 added to the total uncertainty</t>
        </r>
      </text>
    </comment>
    <comment ref="W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0,006 added to the total uncertainty</t>
        </r>
      </text>
    </comment>
    <comment ref="J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0,010 added to the total uncertainty</t>
        </r>
      </text>
    </comment>
    <comment ref="W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0,006 added to the total uncertainty</t>
        </r>
      </text>
    </comment>
  </commentList>
</comments>
</file>

<file path=xl/comments2.xml><?xml version="1.0" encoding="utf-8"?>
<comments xmlns="http://schemas.openxmlformats.org/spreadsheetml/2006/main">
  <authors>
    <author>ahmetd</author>
    <author>Igor</author>
  </authors>
  <commentList>
    <comment ref="V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9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0,012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0,016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0,012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0,016 added to the total uncertainty</t>
        </r>
      </text>
    </comment>
    <comment ref="V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73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0,012 added to the total uncertainty</t>
        </r>
      </text>
    </comment>
    <comment ref="W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0,020 added to the total uncertainty</t>
        </r>
      </text>
    </comment>
    <comment ref="J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0,012 added to the total uncertainty</t>
        </r>
      </text>
    </comment>
    <comment ref="W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0,020 added to the total uncertainty</t>
        </r>
      </text>
    </comment>
  </commentList>
</comments>
</file>

<file path=xl/comments3.xml><?xml version="1.0" encoding="utf-8"?>
<comments xmlns="http://schemas.openxmlformats.org/spreadsheetml/2006/main">
  <authors>
    <author>ahmetd</author>
    <author>Igor</author>
  </authors>
  <commentList>
    <comment ref="V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38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9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0,018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0,023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0,018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0,023 added to the total uncertainty</t>
        </r>
      </text>
    </comment>
    <comment ref="V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ume local IRET had 1 digit reading. Therefore 0.05/sqrt(3)</t>
        </r>
      </text>
    </comment>
    <comment ref="W72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73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0,021 added to the total uncertainty</t>
        </r>
      </text>
    </comment>
    <comment ref="W78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0,020 added to the total uncertainty</t>
        </r>
      </text>
    </comment>
    <comment ref="J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0,021 added to the total uncertainty</t>
        </r>
      </text>
    </comment>
    <comment ref="W79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0,020 added to the total uncertainty</t>
        </r>
      </text>
    </comment>
  </commentList>
</comments>
</file>

<file path=xl/sharedStrings.xml><?xml version="1.0" encoding="utf-8"?>
<sst xmlns="http://schemas.openxmlformats.org/spreadsheetml/2006/main" count="560" uniqueCount="74">
  <si>
    <t>country/set</t>
  </si>
  <si>
    <r>
      <t>SI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</si>
  <si>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SI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</si>
  <si>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t>Analysis of comparison measurements at 35,5 °C</t>
  </si>
  <si>
    <r>
      <t>CH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</si>
  <si>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CH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</si>
  <si>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TR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</si>
  <si>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TR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</si>
  <si>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NO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</si>
  <si>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NO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</si>
  <si>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DE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</si>
  <si>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DE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</si>
  <si>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UK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</si>
  <si>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UK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</si>
  <si>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FR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</si>
  <si>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FR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</si>
  <si>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b</t>
    </r>
    <r>
      <rPr>
        <vertAlign val="subscript"/>
        <sz val="10"/>
        <rFont val="Arial"/>
        <family val="2"/>
        <charset val="238"/>
      </rPr>
      <t>0</t>
    </r>
  </si>
  <si>
    <r>
      <t>b</t>
    </r>
    <r>
      <rPr>
        <vertAlign val="subscript"/>
        <sz val="10"/>
        <rFont val="Arial"/>
        <family val="2"/>
        <charset val="238"/>
      </rPr>
      <t>1</t>
    </r>
  </si>
  <si>
    <r>
      <t>b</t>
    </r>
    <r>
      <rPr>
        <vertAlign val="subscript"/>
        <sz val="10"/>
        <rFont val="Arial"/>
        <family val="2"/>
        <charset val="238"/>
      </rPr>
      <t>2</t>
    </r>
  </si>
  <si>
    <t>Analysis of comparison measurements at 41,0 °C</t>
  </si>
  <si>
    <t>Analysis of comparison measurements at 38,0 °C</t>
  </si>
  <si>
    <t>Transfer PRT resistance (ohm)</t>
  </si>
  <si>
    <t>Transfer BB temperature (°C)</t>
  </si>
  <si>
    <t>Local BB temperature (°C)</t>
  </si>
  <si>
    <t>probe cover number</t>
  </si>
  <si>
    <t>Transfer PRT (LMK 1204) coefficients</t>
  </si>
  <si>
    <t>Date</t>
  </si>
  <si>
    <t>Duration (minutes)</t>
  </si>
  <si>
    <t>Local IRET without probe cover compared to Transfer BB and Local BB</t>
  </si>
  <si>
    <t>Local IRET with probe cover compared to Transfer BB and Local BB</t>
  </si>
  <si>
    <t>Local IRET (without probe cover) (°C)</t>
  </si>
  <si>
    <t>Transfer BB - Local IRET (without probe cover) (°C)</t>
  </si>
  <si>
    <t>Local BB - Local IRET (without probe cover) (°C)</t>
  </si>
  <si>
    <t>Local IRET (with probe cover) (°C)</t>
  </si>
  <si>
    <t>Transfer BB - Local IRET (with probe cover) (°C)</t>
  </si>
  <si>
    <t>Local BB - Local IRET (with probe cover) (°C)</t>
  </si>
  <si>
    <t>ear mode</t>
  </si>
  <si>
    <t>JV</t>
  </si>
  <si>
    <t>B</t>
  </si>
  <si>
    <t>Uncertainty budget in calibration of local IRET without probe cover compared to Transfer BB</t>
  </si>
  <si>
    <t>Uncertainty budget in calibration of local IRET with probe cover compared to Transfer BB</t>
  </si>
  <si>
    <r>
      <t>u</t>
    </r>
    <r>
      <rPr>
        <b/>
        <vertAlign val="subscript"/>
        <sz val="12"/>
        <rFont val="Times New Roman"/>
        <family val="1"/>
        <charset val="238"/>
      </rPr>
      <t>IRET, std</t>
    </r>
  </si>
  <si>
    <r>
      <t>u</t>
    </r>
    <r>
      <rPr>
        <b/>
        <vertAlign val="subscript"/>
        <sz val="12"/>
        <rFont val="Times New Roman"/>
        <family val="1"/>
        <charset val="238"/>
      </rPr>
      <t>BB, temp. stab.</t>
    </r>
  </si>
  <si>
    <r>
      <t>u</t>
    </r>
    <r>
      <rPr>
        <b/>
        <vertAlign val="subscript"/>
        <sz val="12"/>
        <rFont val="Times New Roman"/>
        <family val="1"/>
        <charset val="238"/>
      </rPr>
      <t>BB, temp. hom.</t>
    </r>
  </si>
  <si>
    <r>
      <t>u</t>
    </r>
    <r>
      <rPr>
        <b/>
        <vertAlign val="subscript"/>
        <sz val="12"/>
        <rFont val="Times New Roman"/>
        <family val="1"/>
        <charset val="238"/>
      </rPr>
      <t>BB, emis.</t>
    </r>
  </si>
  <si>
    <r>
      <t>u</t>
    </r>
    <r>
      <rPr>
        <b/>
        <vertAlign val="subscript"/>
        <sz val="12"/>
        <rFont val="Times New Roman"/>
        <family val="1"/>
        <charset val="238"/>
      </rPr>
      <t>ref. term.</t>
    </r>
  </si>
  <si>
    <r>
      <t>u</t>
    </r>
    <r>
      <rPr>
        <b/>
        <vertAlign val="subscript"/>
        <sz val="12"/>
        <rFont val="Times New Roman"/>
        <family val="1"/>
        <charset val="238"/>
      </rPr>
      <t>resistance</t>
    </r>
  </si>
  <si>
    <r>
      <t>u</t>
    </r>
    <r>
      <rPr>
        <b/>
        <vertAlign val="subscript"/>
        <sz val="12"/>
        <rFont val="Times New Roman"/>
        <family val="1"/>
        <charset val="238"/>
      </rPr>
      <t>IRET, resol.</t>
    </r>
  </si>
  <si>
    <r>
      <t>u</t>
    </r>
    <r>
      <rPr>
        <b/>
        <vertAlign val="subscript"/>
        <sz val="12"/>
        <rFont val="Times New Roman"/>
        <family val="1"/>
        <charset val="238"/>
      </rPr>
      <t>add.</t>
    </r>
  </si>
  <si>
    <r>
      <t>SI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</si>
  <si>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CH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</si>
  <si>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CH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</si>
  <si>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TR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</si>
  <si>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TR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</si>
  <si>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NO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</si>
  <si>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NO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</si>
  <si>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DE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</si>
  <si>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DE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</si>
  <si>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UK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</si>
  <si>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UK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</si>
  <si>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FR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</si>
  <si>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FR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</si>
  <si>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SI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</si>
  <si>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t>Uncertainty budget in calibration of local IRET without probe cover compared to local BB</t>
  </si>
  <si>
    <t>Uncertainty budget in calibration of local IRET with probe cover compared to local BB</t>
  </si>
  <si>
    <t>Transfer BB-Local BB via Transfer IRET (without probe cover)</t>
  </si>
  <si>
    <t>for BB ILC</t>
  </si>
  <si>
    <t>Transfer BB-Local BB via Transfer IRET (with probe cover)</t>
  </si>
  <si>
    <r>
      <t>u</t>
    </r>
    <r>
      <rPr>
        <b/>
        <vertAlign val="subscript"/>
        <sz val="12"/>
        <rFont val="Times New Roman"/>
        <family val="1"/>
        <charset val="238"/>
      </rPr>
      <t xml:space="preserve">total </t>
    </r>
    <r>
      <rPr>
        <b/>
        <sz val="12"/>
        <rFont val="Times New Roman"/>
        <family val="1"/>
        <charset val="238"/>
      </rPr>
      <t>(1s)</t>
    </r>
  </si>
  <si>
    <t>Transfer PRT (LMK 1204) coefficients after comparison</t>
  </si>
  <si>
    <t>max drift</t>
  </si>
  <si>
    <t>uncertainty</t>
  </si>
  <si>
    <r>
      <t>u</t>
    </r>
    <r>
      <rPr>
        <b/>
        <vertAlign val="subscript"/>
        <sz val="12"/>
        <rFont val="Times New Roman"/>
        <family val="1"/>
        <charset val="238"/>
      </rPr>
      <t>drift</t>
    </r>
  </si>
  <si>
    <t>tympanic cal</t>
  </si>
</sst>
</file>

<file path=xl/styles.xml><?xml version="1.0" encoding="utf-8"?>
<styleSheet xmlns="http://schemas.openxmlformats.org/spreadsheetml/2006/main">
  <numFmts count="3">
    <numFmt numFmtId="172" formatCode="0.000"/>
    <numFmt numFmtId="173" formatCode="0.0000"/>
    <numFmt numFmtId="176" formatCode="h:mm:ss;@"/>
  </numFmts>
  <fonts count="36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vertAlign val="superscript"/>
      <sz val="10"/>
      <name val="Arial"/>
      <family val="2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</font>
    <font>
      <sz val="10"/>
      <color indexed="22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sz val="10"/>
      <name val="Arial"/>
      <charset val="238"/>
    </font>
    <font>
      <b/>
      <sz val="8"/>
      <color indexed="81"/>
      <name val="Tahoma"/>
      <charset val="162"/>
    </font>
    <font>
      <sz val="8"/>
      <color indexed="81"/>
      <name val="Tahoma"/>
      <charset val="16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0" xfId="0" applyNumberFormat="1"/>
    <xf numFmtId="0" fontId="6" fillId="0" borderId="0" xfId="0" applyFont="1" applyAlignment="1">
      <alignment horizontal="left" vertical="center"/>
    </xf>
    <xf numFmtId="0" fontId="6" fillId="0" borderId="0" xfId="0" applyFont="1"/>
    <xf numFmtId="172" fontId="0" fillId="2" borderId="0" xfId="0" applyNumberFormat="1" applyFill="1"/>
    <xf numFmtId="14" fontId="0" fillId="0" borderId="0" xfId="0" applyNumberFormat="1"/>
    <xf numFmtId="2" fontId="0" fillId="2" borderId="0" xfId="0" applyNumberFormat="1" applyFill="1"/>
    <xf numFmtId="0" fontId="0" fillId="0" borderId="0" xfId="0" applyFill="1"/>
    <xf numFmtId="173" fontId="0" fillId="3" borderId="0" xfId="0" applyNumberFormat="1" applyFill="1"/>
    <xf numFmtId="172" fontId="0" fillId="3" borderId="0" xfId="0" applyNumberFormat="1" applyFill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2" fontId="0" fillId="4" borderId="0" xfId="0" applyNumberFormat="1" applyFill="1"/>
    <xf numFmtId="2" fontId="7" fillId="2" borderId="0" xfId="0" applyNumberFormat="1" applyFont="1" applyFill="1"/>
    <xf numFmtId="0" fontId="0" fillId="5" borderId="0" xfId="0" applyFill="1" applyAlignment="1">
      <alignment wrapText="1"/>
    </xf>
    <xf numFmtId="172" fontId="0" fillId="5" borderId="0" xfId="0" applyNumberFormat="1" applyFill="1"/>
    <xf numFmtId="0" fontId="0" fillId="6" borderId="0" xfId="0" applyFill="1" applyAlignment="1">
      <alignment wrapText="1"/>
    </xf>
    <xf numFmtId="0" fontId="0" fillId="6" borderId="0" xfId="0" applyNumberFormat="1" applyFill="1"/>
    <xf numFmtId="2" fontId="0" fillId="6" borderId="0" xfId="0" applyNumberFormat="1" applyFill="1"/>
    <xf numFmtId="176" fontId="0" fillId="0" borderId="0" xfId="0" applyNumberFormat="1"/>
    <xf numFmtId="2" fontId="1" fillId="2" borderId="0" xfId="0" applyNumberFormat="1" applyFont="1" applyFill="1"/>
    <xf numFmtId="172" fontId="1" fillId="2" borderId="0" xfId="0" applyNumberFormat="1" applyFont="1" applyFill="1"/>
    <xf numFmtId="49" fontId="0" fillId="0" borderId="0" xfId="0" applyNumberFormat="1"/>
    <xf numFmtId="14" fontId="0" fillId="7" borderId="0" xfId="0" applyNumberFormat="1" applyFill="1"/>
    <xf numFmtId="173" fontId="0" fillId="2" borderId="0" xfId="0" applyNumberFormat="1" applyFill="1"/>
    <xf numFmtId="49" fontId="0" fillId="0" borderId="0" xfId="0" applyNumberFormat="1" applyFill="1"/>
    <xf numFmtId="0" fontId="20" fillId="0" borderId="0" xfId="0" applyFont="1"/>
    <xf numFmtId="0" fontId="21" fillId="0" borderId="0" xfId="0" applyFont="1"/>
    <xf numFmtId="49" fontId="20" fillId="0" borderId="0" xfId="0" applyNumberFormat="1" applyFont="1"/>
    <xf numFmtId="173" fontId="0" fillId="0" borderId="0" xfId="0" applyNumberFormat="1"/>
    <xf numFmtId="0" fontId="24" fillId="0" borderId="0" xfId="0" applyFont="1"/>
    <xf numFmtId="173" fontId="24" fillId="0" borderId="0" xfId="0" applyNumberFormat="1" applyFont="1"/>
    <xf numFmtId="172" fontId="24" fillId="0" borderId="0" xfId="0" applyNumberFormat="1" applyFont="1"/>
    <xf numFmtId="173" fontId="0" fillId="0" borderId="0" xfId="0" applyNumberFormat="1" applyFill="1"/>
    <xf numFmtId="173" fontId="4" fillId="0" borderId="0" xfId="0" applyNumberFormat="1" applyFont="1"/>
    <xf numFmtId="0" fontId="4" fillId="0" borderId="0" xfId="0" applyFont="1"/>
    <xf numFmtId="172" fontId="0" fillId="0" borderId="0" xfId="0" applyNumberFormat="1" applyFill="1"/>
    <xf numFmtId="2" fontId="0" fillId="0" borderId="0" xfId="0" applyNumberFormat="1" applyFill="1"/>
    <xf numFmtId="2" fontId="1" fillId="0" borderId="0" xfId="0" applyNumberFormat="1" applyFont="1" applyFill="1"/>
    <xf numFmtId="2" fontId="7" fillId="0" borderId="0" xfId="0" applyNumberFormat="1" applyFont="1" applyFill="1"/>
    <xf numFmtId="172" fontId="1" fillId="0" borderId="0" xfId="0" applyNumberFormat="1" applyFont="1" applyFill="1"/>
    <xf numFmtId="173" fontId="0" fillId="0" borderId="0" xfId="0" applyNumberFormat="1" applyFill="1" applyBorder="1"/>
    <xf numFmtId="172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NumberFormat="1" applyFill="1" applyBorder="1"/>
    <xf numFmtId="0" fontId="0" fillId="0" borderId="0" xfId="0" applyNumberFormat="1" applyFill="1"/>
    <xf numFmtId="173" fontId="4" fillId="0" borderId="0" xfId="0" applyNumberFormat="1" applyFont="1" applyFill="1"/>
    <xf numFmtId="0" fontId="4" fillId="0" borderId="0" xfId="0" applyFont="1" applyFill="1"/>
    <xf numFmtId="0" fontId="0" fillId="8" borderId="0" xfId="0" applyFill="1" applyAlignment="1">
      <alignment wrapText="1"/>
    </xf>
    <xf numFmtId="172" fontId="0" fillId="8" borderId="0" xfId="0" applyNumberFormat="1" applyFill="1"/>
    <xf numFmtId="172" fontId="24" fillId="8" borderId="0" xfId="0" applyNumberFormat="1" applyFont="1" applyFill="1"/>
    <xf numFmtId="0" fontId="0" fillId="9" borderId="0" xfId="0" applyFill="1" applyAlignment="1">
      <alignment wrapText="1"/>
    </xf>
    <xf numFmtId="172" fontId="0" fillId="9" borderId="0" xfId="0" applyNumberFormat="1" applyFill="1"/>
    <xf numFmtId="172" fontId="24" fillId="9" borderId="0" xfId="0" applyNumberFormat="1" applyFont="1" applyFill="1"/>
    <xf numFmtId="0" fontId="0" fillId="10" borderId="0" xfId="0" applyFill="1" applyAlignment="1">
      <alignment wrapText="1"/>
    </xf>
    <xf numFmtId="172" fontId="0" fillId="10" borderId="0" xfId="0" applyNumberFormat="1" applyFill="1"/>
    <xf numFmtId="172" fontId="24" fillId="10" borderId="0" xfId="0" applyNumberFormat="1" applyFont="1" applyFill="1"/>
    <xf numFmtId="0" fontId="0" fillId="11" borderId="0" xfId="0" applyFill="1" applyAlignment="1">
      <alignment wrapText="1"/>
    </xf>
    <xf numFmtId="172" fontId="0" fillId="11" borderId="0" xfId="0" applyNumberFormat="1" applyFill="1"/>
    <xf numFmtId="172" fontId="24" fillId="11" borderId="0" xfId="0" applyNumberFormat="1" applyFont="1" applyFill="1"/>
    <xf numFmtId="0" fontId="0" fillId="12" borderId="0" xfId="0" applyFill="1" applyAlignment="1">
      <alignment wrapText="1"/>
    </xf>
    <xf numFmtId="172" fontId="0" fillId="12" borderId="0" xfId="0" applyNumberFormat="1" applyFill="1"/>
    <xf numFmtId="172" fontId="20" fillId="0" borderId="0" xfId="0" applyNumberFormat="1" applyFont="1"/>
    <xf numFmtId="0" fontId="0" fillId="13" borderId="0" xfId="0" applyFill="1" applyAlignment="1">
      <alignment wrapText="1"/>
    </xf>
    <xf numFmtId="172" fontId="0" fillId="13" borderId="0" xfId="0" applyNumberFormat="1" applyFill="1"/>
    <xf numFmtId="173" fontId="4" fillId="0" borderId="0" xfId="0" applyNumberFormat="1" applyFont="1"/>
    <xf numFmtId="0" fontId="4" fillId="0" borderId="0" xfId="0" applyFont="1"/>
    <xf numFmtId="0" fontId="0" fillId="0" borderId="0" xfId="0" applyFill="1" applyAlignment="1">
      <alignment wrapText="1"/>
    </xf>
    <xf numFmtId="0" fontId="24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172" fontId="24" fillId="0" borderId="0" xfId="0" applyNumberFormat="1" applyFont="1" applyFill="1"/>
    <xf numFmtId="173" fontId="1" fillId="0" borderId="0" xfId="0" applyNumberFormat="1" applyFont="1" applyFill="1"/>
    <xf numFmtId="0" fontId="1" fillId="0" borderId="0" xfId="0" applyFont="1" applyFill="1"/>
    <xf numFmtId="0" fontId="1" fillId="0" borderId="0" xfId="0" applyFont="1"/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BB compared to Local BB via Local IRET with and without the probe cover at 35.5 °C</a:t>
            </a:r>
          </a:p>
        </c:rich>
      </c:tx>
      <c:layout>
        <c:manualLayout>
          <c:xMode val="edge"/>
          <c:yMode val="edge"/>
          <c:x val="0.127712854757929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'35,5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Mode val="edge"/>
                  <c:yMode val="edge"/>
                  <c:x val="0.50584307178631049"/>
                  <c:y val="0.26180836707152499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0033388981636058"/>
                  <c:y val="0.27530364372469635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76544240400667796"/>
                  <c:y val="0.24021592442645079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830550918196995"/>
                  <c:y val="0.23886639676113364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°C'!$L$35:$L$48</c:f>
                <c:numCache>
                  <c:formatCode>General</c:formatCode>
                  <c:ptCount val="14"/>
                  <c:pt idx="0">
                    <c:v>1.3974000656746198E-2</c:v>
                  </c:pt>
                  <c:pt idx="1">
                    <c:v>2.0077599458102554E-2</c:v>
                  </c:pt>
                  <c:pt idx="2">
                    <c:v>2.2871598107696803E-2</c:v>
                  </c:pt>
                  <c:pt idx="6">
                    <c:v>3.6023466928273656E-2</c:v>
                  </c:pt>
                  <c:pt idx="9">
                    <c:v>0.11528352007117063</c:v>
                  </c:pt>
                  <c:pt idx="10">
                    <c:v>0.10162032277059546</c:v>
                  </c:pt>
                  <c:pt idx="11">
                    <c:v>6.4328191849815489E-2</c:v>
                  </c:pt>
                  <c:pt idx="12">
                    <c:v>6.2443036174313842E-2</c:v>
                  </c:pt>
                  <c:pt idx="13">
                    <c:v>1.4367415619344329E-2</c:v>
                  </c:pt>
                </c:numCache>
              </c:numRef>
            </c:plus>
            <c:minus>
              <c:numRef>
                <c:f>'35,5 °C'!$L$35:$L$48</c:f>
                <c:numCache>
                  <c:formatCode>General</c:formatCode>
                  <c:ptCount val="14"/>
                  <c:pt idx="0">
                    <c:v>1.3974000656746198E-2</c:v>
                  </c:pt>
                  <c:pt idx="1">
                    <c:v>2.0077599458102554E-2</c:v>
                  </c:pt>
                  <c:pt idx="2">
                    <c:v>2.2871598107696803E-2</c:v>
                  </c:pt>
                  <c:pt idx="6">
                    <c:v>3.6023466928273656E-2</c:v>
                  </c:pt>
                  <c:pt idx="9">
                    <c:v>0.11528352007117063</c:v>
                  </c:pt>
                  <c:pt idx="10">
                    <c:v>0.10162032277059546</c:v>
                  </c:pt>
                  <c:pt idx="11">
                    <c:v>6.4328191849815489E-2</c:v>
                  </c:pt>
                  <c:pt idx="12">
                    <c:v>6.2443036174313842E-2</c:v>
                  </c:pt>
                  <c:pt idx="13">
                    <c:v>1.4367415619344329E-2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'35,5 °C'!$L$10:$L$23</c:f>
              <c:numCache>
                <c:formatCode>0.000</c:formatCode>
                <c:ptCount val="14"/>
                <c:pt idx="0">
                  <c:v>0</c:v>
                </c:pt>
                <c:pt idx="1">
                  <c:v>-2.5567119959646334E-2</c:v>
                </c:pt>
                <c:pt idx="2">
                  <c:v>-2.7446341282029607E-2</c:v>
                </c:pt>
                <c:pt idx="6">
                  <c:v>-9.3729785528253728E-3</c:v>
                </c:pt>
                <c:pt idx="9">
                  <c:v>-8.1415812206486748E-3</c:v>
                </c:pt>
                <c:pt idx="10">
                  <c:v>8.7939073232234932E-5</c:v>
                </c:pt>
                <c:pt idx="11">
                  <c:v>2.8334857800587088E-3</c:v>
                </c:pt>
                <c:pt idx="12">
                  <c:v>-9.9536366219084016E-3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'35,5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602671118530887"/>
                  <c:y val="0.2672064777327935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0584307178631049"/>
                  <c:y val="0.2874493927125506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0116861435726219"/>
                  <c:y val="0.23751686909581646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76544240400667796"/>
                  <c:y val="0.26990553306342779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89482470784641077"/>
                  <c:y val="0.2766531713900135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95993322203672793"/>
                  <c:y val="0.2685560053981107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°C'!$Y$35:$Y$48</c:f>
                <c:numCache>
                  <c:formatCode>General</c:formatCode>
                  <c:ptCount val="14"/>
                  <c:pt idx="0">
                    <c:v>3.8363595873689052E-2</c:v>
                  </c:pt>
                  <c:pt idx="1">
                    <c:v>3.315282793367709E-2</c:v>
                  </c:pt>
                  <c:pt idx="2">
                    <c:v>2.5847823892931488E-2</c:v>
                  </c:pt>
                  <c:pt idx="3">
                    <c:v>0.19503960537969373</c:v>
                  </c:pt>
                  <c:pt idx="4">
                    <c:v>0.18757889557907803</c:v>
                  </c:pt>
                  <c:pt idx="6">
                    <c:v>3.9087738190350642E-2</c:v>
                  </c:pt>
                  <c:pt idx="7">
                    <c:v>2.2873565528793275E-2</c:v>
                  </c:pt>
                  <c:pt idx="8">
                    <c:v>2.2103167193866131E-2</c:v>
                  </c:pt>
                  <c:pt idx="9">
                    <c:v>5.103048108728743E-2</c:v>
                  </c:pt>
                  <c:pt idx="10">
                    <c:v>4.2919342958624145E-2</c:v>
                  </c:pt>
                  <c:pt idx="11">
                    <c:v>5.8460167350655665E-2</c:v>
                  </c:pt>
                  <c:pt idx="12">
                    <c:v>6.742809627052114E-2</c:v>
                  </c:pt>
                  <c:pt idx="13">
                    <c:v>2.8919152277013294E-2</c:v>
                  </c:pt>
                </c:numCache>
              </c:numRef>
            </c:plus>
            <c:minus>
              <c:numRef>
                <c:f>'35,5 °C'!$Y$35:$Y$48</c:f>
                <c:numCache>
                  <c:formatCode>General</c:formatCode>
                  <c:ptCount val="14"/>
                  <c:pt idx="0">
                    <c:v>3.8363595873689052E-2</c:v>
                  </c:pt>
                  <c:pt idx="1">
                    <c:v>3.315282793367709E-2</c:v>
                  </c:pt>
                  <c:pt idx="2">
                    <c:v>2.5847823892931488E-2</c:v>
                  </c:pt>
                  <c:pt idx="3">
                    <c:v>0.19503960537969373</c:v>
                  </c:pt>
                  <c:pt idx="4">
                    <c:v>0.18757889557907803</c:v>
                  </c:pt>
                  <c:pt idx="6">
                    <c:v>3.9087738190350642E-2</c:v>
                  </c:pt>
                  <c:pt idx="7">
                    <c:v>2.2873565528793275E-2</c:v>
                  </c:pt>
                  <c:pt idx="8">
                    <c:v>2.2103167193866131E-2</c:v>
                  </c:pt>
                  <c:pt idx="9">
                    <c:v>5.103048108728743E-2</c:v>
                  </c:pt>
                  <c:pt idx="10">
                    <c:v>4.2919342958624145E-2</c:v>
                  </c:pt>
                  <c:pt idx="11">
                    <c:v>5.8460167350655665E-2</c:v>
                  </c:pt>
                  <c:pt idx="12">
                    <c:v>6.742809627052114E-2</c:v>
                  </c:pt>
                  <c:pt idx="13">
                    <c:v>2.8919152277013294E-2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'35,5 °C'!$Y$10:$Y$23</c:f>
              <c:numCache>
                <c:formatCode>0.000</c:formatCode>
                <c:ptCount val="14"/>
                <c:pt idx="0">
                  <c:v>0</c:v>
                </c:pt>
                <c:pt idx="1">
                  <c:v>-6.7680609649578116E-2</c:v>
                </c:pt>
                <c:pt idx="2">
                  <c:v>-6.6262239529365274E-2</c:v>
                </c:pt>
                <c:pt idx="3">
                  <c:v>-0.45987409341351082</c:v>
                </c:pt>
                <c:pt idx="4">
                  <c:v>-0.51785856698874255</c:v>
                </c:pt>
                <c:pt idx="6">
                  <c:v>-1.9607706252422474E-2</c:v>
                </c:pt>
                <c:pt idx="7">
                  <c:v>-3.1478513613009795E-2</c:v>
                </c:pt>
                <c:pt idx="8">
                  <c:v>-3.3913411228667201E-2</c:v>
                </c:pt>
                <c:pt idx="9">
                  <c:v>-6.3934823776108374E-3</c:v>
                </c:pt>
                <c:pt idx="10">
                  <c:v>-1.0300401587912233E-2</c:v>
                </c:pt>
                <c:pt idx="11">
                  <c:v>-5.8156657404538237E-2</c:v>
                </c:pt>
                <c:pt idx="12">
                  <c:v>-3.1139248630964289E-2</c:v>
                </c:pt>
                <c:pt idx="13">
                  <c:v>0</c:v>
                </c:pt>
              </c:numCache>
            </c:numRef>
          </c:val>
        </c:ser>
        <c:marker val="1"/>
        <c:axId val="68358144"/>
        <c:axId val="68359680"/>
      </c:lineChart>
      <c:catAx>
        <c:axId val="68358144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359680"/>
        <c:crossesAt val="-0.9"/>
        <c:auto val="1"/>
        <c:lblAlgn val="ctr"/>
        <c:lblOffset val="100"/>
        <c:tickLblSkip val="1"/>
        <c:tickMarkSkip val="1"/>
      </c:catAx>
      <c:valAx>
        <c:axId val="68359680"/>
        <c:scaling>
          <c:orientation val="minMax"/>
          <c:min val="-0.9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35814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BB compared to Local BB via Local IRET with and without the probe cover at 38.0 °C</a:t>
            </a:r>
          </a:p>
        </c:rich>
      </c:tx>
      <c:layout>
        <c:manualLayout>
          <c:xMode val="edge"/>
          <c:yMode val="edge"/>
          <c:x val="0.127712854757929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'38,0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1"/>
              <c:layout>
                <c:manualLayout>
                  <c:xMode val="edge"/>
                  <c:yMode val="edge"/>
                  <c:x val="0.830550918196995"/>
                  <c:y val="0.26180836707152499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89398998330550927"/>
                  <c:y val="0.24291497975708504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°C'!$L$35:$L$48</c:f>
                <c:numCache>
                  <c:formatCode>General</c:formatCode>
                  <c:ptCount val="14"/>
                  <c:pt idx="0">
                    <c:v>1.3901550105752307E-2</c:v>
                  </c:pt>
                  <c:pt idx="1">
                    <c:v>1.983311624531052E-2</c:v>
                  </c:pt>
                  <c:pt idx="2">
                    <c:v>2.2635204880892948E-2</c:v>
                  </c:pt>
                  <c:pt idx="6">
                    <c:v>4.3614658109527422E-2</c:v>
                  </c:pt>
                  <c:pt idx="9">
                    <c:v>0.11558222181633299</c:v>
                  </c:pt>
                  <c:pt idx="10">
                    <c:v>9.3554262329409665E-2</c:v>
                  </c:pt>
                  <c:pt idx="11">
                    <c:v>5.9631357243204404E-2</c:v>
                  </c:pt>
                  <c:pt idx="12">
                    <c:v>3.9611927075903122E-2</c:v>
                  </c:pt>
                  <c:pt idx="13">
                    <c:v>1.4060339892573893E-2</c:v>
                  </c:pt>
                </c:numCache>
              </c:numRef>
            </c:plus>
            <c:minus>
              <c:numRef>
                <c:f>'38,0 °C'!$L$35:$L$48</c:f>
                <c:numCache>
                  <c:formatCode>General</c:formatCode>
                  <c:ptCount val="14"/>
                  <c:pt idx="0">
                    <c:v>1.3901550105752307E-2</c:v>
                  </c:pt>
                  <c:pt idx="1">
                    <c:v>1.983311624531052E-2</c:v>
                  </c:pt>
                  <c:pt idx="2">
                    <c:v>2.2635204880892948E-2</c:v>
                  </c:pt>
                  <c:pt idx="6">
                    <c:v>4.3614658109527422E-2</c:v>
                  </c:pt>
                  <c:pt idx="9">
                    <c:v>0.11558222181633299</c:v>
                  </c:pt>
                  <c:pt idx="10">
                    <c:v>9.3554262329409665E-2</c:v>
                  </c:pt>
                  <c:pt idx="11">
                    <c:v>5.9631357243204404E-2</c:v>
                  </c:pt>
                  <c:pt idx="12">
                    <c:v>3.9611927075903122E-2</c:v>
                  </c:pt>
                  <c:pt idx="13">
                    <c:v>1.4060339892573893E-2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'38,0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'38,0 °C'!$L$10:$L$23</c:f>
              <c:numCache>
                <c:formatCode>0.000</c:formatCode>
                <c:ptCount val="14"/>
                <c:pt idx="0">
                  <c:v>-4.1522183759212794E-4</c:v>
                </c:pt>
                <c:pt idx="1">
                  <c:v>-2.3998928702411604E-2</c:v>
                </c:pt>
                <c:pt idx="2">
                  <c:v>-2.5151942987079678E-2</c:v>
                </c:pt>
                <c:pt idx="6">
                  <c:v>-4.3129091472778214E-2</c:v>
                </c:pt>
                <c:pt idx="9">
                  <c:v>1.1075175562524464E-2</c:v>
                </c:pt>
                <c:pt idx="10">
                  <c:v>1.0735850053563922E-2</c:v>
                </c:pt>
                <c:pt idx="11">
                  <c:v>-1.1004531972609755E-2</c:v>
                </c:pt>
                <c:pt idx="12">
                  <c:v>-2.4638468681530412E-3</c:v>
                </c:pt>
                <c:pt idx="13">
                  <c:v>-4.5000000002204388E-4</c:v>
                </c:pt>
              </c:numCache>
            </c:numRef>
          </c:val>
        </c:ser>
        <c:ser>
          <c:idx val="1"/>
          <c:order val="1"/>
          <c:tx>
            <c:strRef>
              <c:f>'38,0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602671118530887"/>
                  <c:y val="0.26315789473684215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24540901502504175"/>
                  <c:y val="0.3049932523616734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0584307178631049"/>
                  <c:y val="0.298245614035087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9782971619365619"/>
                  <c:y val="0.26450742240215924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76210350584307174"/>
                  <c:y val="0.26585695006747639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95993322203672793"/>
                  <c:y val="0.2685560053981107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°C'!$Y$35:$Y$48</c:f>
                <c:numCache>
                  <c:formatCode>General</c:formatCode>
                  <c:ptCount val="14"/>
                  <c:pt idx="0">
                    <c:v>2.3186075259911652E-2</c:v>
                  </c:pt>
                  <c:pt idx="1">
                    <c:v>4.0109724506657979E-2</c:v>
                  </c:pt>
                  <c:pt idx="2">
                    <c:v>3.3132914148924476E-2</c:v>
                  </c:pt>
                  <c:pt idx="3">
                    <c:v>0.21276556535304295</c:v>
                  </c:pt>
                  <c:pt idx="4">
                    <c:v>0.19990457573552439</c:v>
                  </c:pt>
                  <c:pt idx="5">
                    <c:v>4.0800084404550227E-2</c:v>
                  </c:pt>
                  <c:pt idx="6">
                    <c:v>3.9335833083464396E-2</c:v>
                  </c:pt>
                  <c:pt idx="7">
                    <c:v>2.4012704970494264E-2</c:v>
                  </c:pt>
                  <c:pt idx="8">
                    <c:v>2.7670019877116099E-2</c:v>
                  </c:pt>
                  <c:pt idx="9">
                    <c:v>5.5366686734895018E-2</c:v>
                  </c:pt>
                  <c:pt idx="10">
                    <c:v>3.9615653471828535E-2</c:v>
                  </c:pt>
                  <c:pt idx="11">
                    <c:v>5.2328310374659209E-2</c:v>
                  </c:pt>
                  <c:pt idx="12">
                    <c:v>3.8019342007281853E-2</c:v>
                  </c:pt>
                  <c:pt idx="13">
                    <c:v>2.9110831769562744E-2</c:v>
                  </c:pt>
                </c:numCache>
              </c:numRef>
            </c:plus>
            <c:minus>
              <c:numRef>
                <c:f>'38,0 °C'!$Y$35:$Y$48</c:f>
                <c:numCache>
                  <c:formatCode>General</c:formatCode>
                  <c:ptCount val="14"/>
                  <c:pt idx="0">
                    <c:v>2.3186075259911652E-2</c:v>
                  </c:pt>
                  <c:pt idx="1">
                    <c:v>4.0109724506657979E-2</c:v>
                  </c:pt>
                  <c:pt idx="2">
                    <c:v>3.3132914148924476E-2</c:v>
                  </c:pt>
                  <c:pt idx="3">
                    <c:v>0.21276556535304295</c:v>
                  </c:pt>
                  <c:pt idx="4">
                    <c:v>0.19990457573552439</c:v>
                  </c:pt>
                  <c:pt idx="5">
                    <c:v>4.0800084404550227E-2</c:v>
                  </c:pt>
                  <c:pt idx="6">
                    <c:v>3.9335833083464396E-2</c:v>
                  </c:pt>
                  <c:pt idx="7">
                    <c:v>2.4012704970494264E-2</c:v>
                  </c:pt>
                  <c:pt idx="8">
                    <c:v>2.7670019877116099E-2</c:v>
                  </c:pt>
                  <c:pt idx="9">
                    <c:v>5.5366686734895018E-2</c:v>
                  </c:pt>
                  <c:pt idx="10">
                    <c:v>3.9615653471828535E-2</c:v>
                  </c:pt>
                  <c:pt idx="11">
                    <c:v>5.2328310374659209E-2</c:v>
                  </c:pt>
                  <c:pt idx="12">
                    <c:v>3.8019342007281853E-2</c:v>
                  </c:pt>
                  <c:pt idx="13">
                    <c:v>2.9110831769562744E-2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'38,0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'38,0 °C'!$Y$10:$Y$23</c:f>
              <c:numCache>
                <c:formatCode>0.000</c:formatCode>
                <c:ptCount val="14"/>
                <c:pt idx="0">
                  <c:v>-4.4099808975772703E-4</c:v>
                </c:pt>
                <c:pt idx="1">
                  <c:v>-8.5830047751606742E-2</c:v>
                </c:pt>
                <c:pt idx="2">
                  <c:v>-9.2873621544285356E-2</c:v>
                </c:pt>
                <c:pt idx="3">
                  <c:v>-0.54259041135955499</c:v>
                </c:pt>
                <c:pt idx="4">
                  <c:v>-0.49850616727469799</c:v>
                </c:pt>
                <c:pt idx="5">
                  <c:v>-6.0224385720417217E-2</c:v>
                </c:pt>
                <c:pt idx="6">
                  <c:v>-6.2846711725619286E-2</c:v>
                </c:pt>
                <c:pt idx="7">
                  <c:v>-2.668255664720931E-2</c:v>
                </c:pt>
                <c:pt idx="8">
                  <c:v>-2.5053675872918291E-2</c:v>
                </c:pt>
                <c:pt idx="9">
                  <c:v>-8.2131230099022901E-3</c:v>
                </c:pt>
                <c:pt idx="10">
                  <c:v>-1.8398147049261127E-2</c:v>
                </c:pt>
                <c:pt idx="11">
                  <c:v>-6.1978755729811041E-2</c:v>
                </c:pt>
                <c:pt idx="12">
                  <c:v>-4.3375182507830345E-2</c:v>
                </c:pt>
                <c:pt idx="13">
                  <c:v>-3.4999999999740794E-4</c:v>
                </c:pt>
              </c:numCache>
            </c:numRef>
          </c:val>
        </c:ser>
        <c:marker val="1"/>
        <c:axId val="110365312"/>
        <c:axId val="110387584"/>
      </c:lineChart>
      <c:catAx>
        <c:axId val="110365312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387584"/>
        <c:crossesAt val="-0.9"/>
        <c:auto val="1"/>
        <c:lblAlgn val="ctr"/>
        <c:lblOffset val="100"/>
        <c:tickLblSkip val="1"/>
        <c:tickMarkSkip val="1"/>
      </c:catAx>
      <c:valAx>
        <c:axId val="110387584"/>
        <c:scaling>
          <c:orientation val="minMax"/>
          <c:min val="-0.9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365312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Transfer BB compared to Local BB via Local IRET with and without the probe cover at 41.0 °C</a:t>
            </a:r>
          </a:p>
        </c:rich>
      </c:tx>
      <c:layout>
        <c:manualLayout>
          <c:xMode val="edge"/>
          <c:yMode val="edge"/>
          <c:x val="0.127712854757929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'41,0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7.4533671604902257E-4"/>
                  <c:y val="-8.4986593275030737E-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3.875663288331912E-4"/>
                  <c:y val="1.6373206385639221E-3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6.2604340567623431E-4"/>
                  <c:y val="-1.22582096266307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°C'!$L$35:$L$48</c:f>
                <c:numCache>
                  <c:formatCode>General</c:formatCode>
                  <c:ptCount val="14"/>
                  <c:pt idx="0">
                    <c:v>1.659624373103416E-2</c:v>
                  </c:pt>
                  <c:pt idx="1">
                    <c:v>2.2188735881072629E-2</c:v>
                  </c:pt>
                  <c:pt idx="2">
                    <c:v>2.7043298615368652E-2</c:v>
                  </c:pt>
                  <c:pt idx="5">
                    <c:v>3.263737064990372E-2</c:v>
                  </c:pt>
                  <c:pt idx="6">
                    <c:v>4.1382176886068517E-2</c:v>
                  </c:pt>
                  <c:pt idx="9">
                    <c:v>0.11822719653277752</c:v>
                  </c:pt>
                  <c:pt idx="10">
                    <c:v>0.11074687354503512</c:v>
                  </c:pt>
                  <c:pt idx="11">
                    <c:v>7.2396195802449909E-2</c:v>
                  </c:pt>
                  <c:pt idx="12">
                    <c:v>5.2691719147003227E-2</c:v>
                  </c:pt>
                  <c:pt idx="13">
                    <c:v>1.8958639191673381E-2</c:v>
                  </c:pt>
                </c:numCache>
              </c:numRef>
            </c:plus>
            <c:minus>
              <c:numRef>
                <c:f>'41,0 °C'!$L$35:$L$48</c:f>
                <c:numCache>
                  <c:formatCode>General</c:formatCode>
                  <c:ptCount val="14"/>
                  <c:pt idx="0">
                    <c:v>1.659624373103416E-2</c:v>
                  </c:pt>
                  <c:pt idx="1">
                    <c:v>2.2188735881072629E-2</c:v>
                  </c:pt>
                  <c:pt idx="2">
                    <c:v>2.7043298615368652E-2</c:v>
                  </c:pt>
                  <c:pt idx="5">
                    <c:v>3.263737064990372E-2</c:v>
                  </c:pt>
                  <c:pt idx="6">
                    <c:v>4.1382176886068517E-2</c:v>
                  </c:pt>
                  <c:pt idx="9">
                    <c:v>0.11822719653277752</c:v>
                  </c:pt>
                  <c:pt idx="10">
                    <c:v>0.11074687354503512</c:v>
                  </c:pt>
                  <c:pt idx="11">
                    <c:v>7.2396195802449909E-2</c:v>
                  </c:pt>
                  <c:pt idx="12">
                    <c:v>5.2691719147003227E-2</c:v>
                  </c:pt>
                  <c:pt idx="13">
                    <c:v>1.8958639191673381E-2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'41,0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'41,0 °C'!$L$10:$L$23</c:f>
              <c:numCache>
                <c:formatCode>0.000</c:formatCode>
                <c:ptCount val="14"/>
                <c:pt idx="0">
                  <c:v>-2.3111606378733995E-4</c:v>
                </c:pt>
                <c:pt idx="1">
                  <c:v>-2.9504111137903521E-2</c:v>
                </c:pt>
                <c:pt idx="2">
                  <c:v>-2.9174912560762323E-2</c:v>
                </c:pt>
                <c:pt idx="5">
                  <c:v>-2.4937849146546398E-2</c:v>
                </c:pt>
                <c:pt idx="6">
                  <c:v>-4.7975420528949542E-2</c:v>
                </c:pt>
                <c:pt idx="9">
                  <c:v>-5.7249621436525899E-3</c:v>
                </c:pt>
                <c:pt idx="10">
                  <c:v>6.0237685272923613E-3</c:v>
                </c:pt>
                <c:pt idx="11">
                  <c:v>-4.3096190181302063E-4</c:v>
                </c:pt>
                <c:pt idx="12">
                  <c:v>-1.5535770749494304E-2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'41,0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797444559832064E-4"/>
                  <c:y val="1.591433155875759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6.8563528891107527E-4"/>
                  <c:y val="1.345985597954103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9795941617487563E-5"/>
                  <c:y val="9.8132976292943249E-4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5.6645152244122205E-4"/>
                  <c:y val="5.9226908377344283E-3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1.5800612569506329E-3"/>
                  <c:y val="8.6240485121546716E-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4.4715821206819695E-4"/>
                  <c:y val="9.4486417942696386E-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3.0884808013355554E-3"/>
                  <c:y val="1.61840599884528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°C'!$Y$35:$Y$48</c:f>
                <c:numCache>
                  <c:formatCode>General</c:formatCode>
                  <c:ptCount val="14"/>
                  <c:pt idx="0">
                    <c:v>3.9631949943124425E-2</c:v>
                  </c:pt>
                  <c:pt idx="1">
                    <c:v>4.1464924936625659E-2</c:v>
                  </c:pt>
                  <c:pt idx="2">
                    <c:v>3.9589645110811485E-2</c:v>
                  </c:pt>
                  <c:pt idx="3">
                    <c:v>0.20649310852100286</c:v>
                  </c:pt>
                  <c:pt idx="4">
                    <c:v>0.21341692755418126</c:v>
                  </c:pt>
                  <c:pt idx="5">
                    <c:v>5.727672994814733E-2</c:v>
                  </c:pt>
                  <c:pt idx="6">
                    <c:v>3.2446934737354174E-2</c:v>
                  </c:pt>
                  <c:pt idx="7">
                    <c:v>2.7585322184089128E-2</c:v>
                  </c:pt>
                  <c:pt idx="8">
                    <c:v>2.6714415584099913E-2</c:v>
                  </c:pt>
                  <c:pt idx="9">
                    <c:v>3.9313992420002324E-2</c:v>
                  </c:pt>
                  <c:pt idx="10">
                    <c:v>4.5252071775776191E-2</c:v>
                  </c:pt>
                  <c:pt idx="11">
                    <c:v>8.9127095580786575E-2</c:v>
                  </c:pt>
                  <c:pt idx="12">
                    <c:v>5.6340497572054393E-2</c:v>
                  </c:pt>
                  <c:pt idx="13">
                    <c:v>3.6791854075540066E-2</c:v>
                  </c:pt>
                </c:numCache>
              </c:numRef>
            </c:plus>
            <c:minus>
              <c:numRef>
                <c:f>'41,0 °C'!$Y$35:$Y$48</c:f>
                <c:numCache>
                  <c:formatCode>General</c:formatCode>
                  <c:ptCount val="14"/>
                  <c:pt idx="0">
                    <c:v>3.9631949943124425E-2</c:v>
                  </c:pt>
                  <c:pt idx="1">
                    <c:v>4.1464924936625659E-2</c:v>
                  </c:pt>
                  <c:pt idx="2">
                    <c:v>3.9589645110811485E-2</c:v>
                  </c:pt>
                  <c:pt idx="3">
                    <c:v>0.20649310852100286</c:v>
                  </c:pt>
                  <c:pt idx="4">
                    <c:v>0.21341692755418126</c:v>
                  </c:pt>
                  <c:pt idx="5">
                    <c:v>5.727672994814733E-2</c:v>
                  </c:pt>
                  <c:pt idx="6">
                    <c:v>3.2446934737354174E-2</c:v>
                  </c:pt>
                  <c:pt idx="7">
                    <c:v>2.7585322184089128E-2</c:v>
                  </c:pt>
                  <c:pt idx="8">
                    <c:v>2.6714415584099913E-2</c:v>
                  </c:pt>
                  <c:pt idx="9">
                    <c:v>3.9313992420002324E-2</c:v>
                  </c:pt>
                  <c:pt idx="10">
                    <c:v>4.5252071775776191E-2</c:v>
                  </c:pt>
                  <c:pt idx="11">
                    <c:v>8.9127095580786575E-2</c:v>
                  </c:pt>
                  <c:pt idx="12">
                    <c:v>5.6340497572054393E-2</c:v>
                  </c:pt>
                  <c:pt idx="13">
                    <c:v>3.6791854075540066E-2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'41,0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'41,0 °C'!$Y$10:$Y$23</c:f>
              <c:numCache>
                <c:formatCode>0.000</c:formatCode>
                <c:ptCount val="14"/>
                <c:pt idx="0">
                  <c:v>-4.1172643260267705E-4</c:v>
                </c:pt>
                <c:pt idx="1">
                  <c:v>-0.11122571398338721</c:v>
                </c:pt>
                <c:pt idx="2">
                  <c:v>-0.1117823168279557</c:v>
                </c:pt>
                <c:pt idx="3">
                  <c:v>-0.64299843978663773</c:v>
                </c:pt>
                <c:pt idx="4">
                  <c:v>-0.6278355068294772</c:v>
                </c:pt>
                <c:pt idx="5">
                  <c:v>-4.4501990016179604E-2</c:v>
                </c:pt>
                <c:pt idx="6">
                  <c:v>-5.6857929579479105E-2</c:v>
                </c:pt>
                <c:pt idx="7">
                  <c:v>-3.0735349900560038E-2</c:v>
                </c:pt>
                <c:pt idx="8">
                  <c:v>-1.7271238323516513E-2</c:v>
                </c:pt>
                <c:pt idx="9">
                  <c:v>-3.5000170769919237E-2</c:v>
                </c:pt>
                <c:pt idx="10">
                  <c:v>-4.3199501666933315E-2</c:v>
                </c:pt>
                <c:pt idx="11">
                  <c:v>-7.0695465589238893E-2</c:v>
                </c:pt>
                <c:pt idx="12">
                  <c:v>-6.5622870012461476E-2</c:v>
                </c:pt>
                <c:pt idx="13">
                  <c:v>0</c:v>
                </c:pt>
              </c:numCache>
            </c:numRef>
          </c:val>
        </c:ser>
        <c:marker val="1"/>
        <c:axId val="110550016"/>
        <c:axId val="110592768"/>
      </c:lineChart>
      <c:catAx>
        <c:axId val="110550016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592768"/>
        <c:crossesAt val="-1.5"/>
        <c:auto val="1"/>
        <c:lblAlgn val="ctr"/>
        <c:lblOffset val="100"/>
        <c:tickLblSkip val="1"/>
        <c:tickMarkSkip val="1"/>
      </c:catAx>
      <c:valAx>
        <c:axId val="11059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550016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Transfer BB at 35,5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°C'!$K$35:$K$48</c:f>
                <c:numCache>
                  <c:formatCode>General</c:formatCode>
                  <c:ptCount val="14"/>
                  <c:pt idx="0">
                    <c:v>9.9336807802565437E-3</c:v>
                  </c:pt>
                  <c:pt idx="1">
                    <c:v>1.2350168689806089E-2</c:v>
                  </c:pt>
                  <c:pt idx="2">
                    <c:v>1.4018796905108037E-2</c:v>
                  </c:pt>
                  <c:pt idx="6">
                    <c:v>2.4472916784872938E-2</c:v>
                  </c:pt>
                  <c:pt idx="9">
                    <c:v>8.1213402013871255E-2</c:v>
                  </c:pt>
                  <c:pt idx="10">
                    <c:v>7.1383588216526822E-2</c:v>
                  </c:pt>
                  <c:pt idx="11">
                    <c:v>4.2610518263295823E-2</c:v>
                  </c:pt>
                  <c:pt idx="12">
                    <c:v>4.3596132473725999E-2</c:v>
                  </c:pt>
                  <c:pt idx="13">
                    <c:v>1.0210434978792841E-2</c:v>
                  </c:pt>
                </c:numCache>
              </c:numRef>
            </c:plus>
            <c:minus>
              <c:numRef>
                <c:f>'35,5 °C'!$K$35:$K$48</c:f>
                <c:numCache>
                  <c:formatCode>General</c:formatCode>
                  <c:ptCount val="14"/>
                  <c:pt idx="0">
                    <c:v>9.9336807802565437E-3</c:v>
                  </c:pt>
                  <c:pt idx="1">
                    <c:v>1.2350168689806089E-2</c:v>
                  </c:pt>
                  <c:pt idx="2">
                    <c:v>1.4018796905108037E-2</c:v>
                  </c:pt>
                  <c:pt idx="6">
                    <c:v>2.4472916784872938E-2</c:v>
                  </c:pt>
                  <c:pt idx="9">
                    <c:v>8.1213402013871255E-2</c:v>
                  </c:pt>
                  <c:pt idx="10">
                    <c:v>7.1383588216526822E-2</c:v>
                  </c:pt>
                  <c:pt idx="11">
                    <c:v>4.2610518263295823E-2</c:v>
                  </c:pt>
                  <c:pt idx="12">
                    <c:v>4.3596132473725999E-2</c:v>
                  </c:pt>
                  <c:pt idx="13">
                    <c:v>1.0210434978792841E-2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'35,5 °C'!$G$10:$G$23</c:f>
              <c:numCache>
                <c:formatCode>0.000</c:formatCode>
                <c:ptCount val="14"/>
                <c:pt idx="0">
                  <c:v>2.2331722436447876E-2</c:v>
                </c:pt>
                <c:pt idx="1">
                  <c:v>5.6402880040351988E-2</c:v>
                </c:pt>
                <c:pt idx="2">
                  <c:v>6.7793658717967276E-2</c:v>
                </c:pt>
                <c:pt idx="6">
                  <c:v>5.4192021447171612E-2</c:v>
                </c:pt>
                <c:pt idx="9">
                  <c:v>-0.922731126579734</c:v>
                </c:pt>
                <c:pt idx="10">
                  <c:v>-0.88308108595351342</c:v>
                </c:pt>
                <c:pt idx="11">
                  <c:v>-0.48871651421993789</c:v>
                </c:pt>
                <c:pt idx="12">
                  <c:v>-0.42870363662190414</c:v>
                </c:pt>
                <c:pt idx="13">
                  <c:v>4.7100000000000364E-2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Mode val="edge"/>
                  <c:yMode val="edge"/>
                  <c:x val="0.18196994991652757"/>
                  <c:y val="0.3981106612685560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05008347245409"/>
                  <c:y val="0.39676113360323889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°C'!$X$35:$X$48</c:f>
                <c:numCache>
                  <c:formatCode>General</c:formatCode>
                  <c:ptCount val="14"/>
                  <c:pt idx="0">
                    <c:v>2.7146351704170717E-2</c:v>
                  </c:pt>
                  <c:pt idx="1">
                    <c:v>2.1272674177607916E-2</c:v>
                  </c:pt>
                  <c:pt idx="2">
                    <c:v>1.8480440110199396E-2</c:v>
                  </c:pt>
                  <c:pt idx="3">
                    <c:v>4.9339064982357878E-2</c:v>
                  </c:pt>
                  <c:pt idx="4">
                    <c:v>3.8104500171677012E-2</c:v>
                  </c:pt>
                  <c:pt idx="6">
                    <c:v>2.3925417558938272E-2</c:v>
                  </c:pt>
                  <c:pt idx="7">
                    <c:v>1.0465976622688715E-2</c:v>
                  </c:pt>
                  <c:pt idx="8">
                    <c:v>9.6356975184294091E-3</c:v>
                  </c:pt>
                  <c:pt idx="9">
                    <c:v>3.6765291603177402E-2</c:v>
                  </c:pt>
                  <c:pt idx="10">
                    <c:v>2.9522307949526348E-2</c:v>
                  </c:pt>
                  <c:pt idx="11">
                    <c:v>4.0541454915514155E-2</c:v>
                  </c:pt>
                  <c:pt idx="12">
                    <c:v>4.6656180369450163E-2</c:v>
                  </c:pt>
                  <c:pt idx="13">
                    <c:v>2.0474382796001649E-2</c:v>
                  </c:pt>
                </c:numCache>
              </c:numRef>
            </c:plus>
            <c:minus>
              <c:numRef>
                <c:f>'35,5 °C'!$X$35:$X$48</c:f>
                <c:numCache>
                  <c:formatCode>General</c:formatCode>
                  <c:ptCount val="14"/>
                  <c:pt idx="0">
                    <c:v>2.7146351704170717E-2</c:v>
                  </c:pt>
                  <c:pt idx="1">
                    <c:v>2.1272674177607916E-2</c:v>
                  </c:pt>
                  <c:pt idx="2">
                    <c:v>1.8480440110199396E-2</c:v>
                  </c:pt>
                  <c:pt idx="3">
                    <c:v>4.9339064982357878E-2</c:v>
                  </c:pt>
                  <c:pt idx="4">
                    <c:v>3.8104500171677012E-2</c:v>
                  </c:pt>
                  <c:pt idx="6">
                    <c:v>2.3925417558938272E-2</c:v>
                  </c:pt>
                  <c:pt idx="7">
                    <c:v>1.0465976622688715E-2</c:v>
                  </c:pt>
                  <c:pt idx="8">
                    <c:v>9.6356975184294091E-3</c:v>
                  </c:pt>
                  <c:pt idx="9">
                    <c:v>3.6765291603177402E-2</c:v>
                  </c:pt>
                  <c:pt idx="10">
                    <c:v>2.9522307949526348E-2</c:v>
                  </c:pt>
                  <c:pt idx="11">
                    <c:v>4.0541454915514155E-2</c:v>
                  </c:pt>
                  <c:pt idx="12">
                    <c:v>4.6656180369450163E-2</c:v>
                  </c:pt>
                  <c:pt idx="13">
                    <c:v>2.0474382796001649E-2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'35,5 °C'!$T$10:$T$23</c:f>
              <c:numCache>
                <c:formatCode>0.000</c:formatCode>
                <c:ptCount val="14"/>
                <c:pt idx="0">
                  <c:v>0.11233172243645129</c:v>
                </c:pt>
                <c:pt idx="1">
                  <c:v>3.6454390350421306E-2</c:v>
                </c:pt>
                <c:pt idx="2">
                  <c:v>2.7677760470638191E-2</c:v>
                </c:pt>
                <c:pt idx="3">
                  <c:v>-0.16946341481214944</c:v>
                </c:pt>
                <c:pt idx="4">
                  <c:v>-0.17270856698874582</c:v>
                </c:pt>
                <c:pt idx="6">
                  <c:v>4.4097293747583421E-2</c:v>
                </c:pt>
                <c:pt idx="7">
                  <c:v>0.2319214863869874</c:v>
                </c:pt>
                <c:pt idx="8">
                  <c:v>0.23243658877133555</c:v>
                </c:pt>
                <c:pt idx="9">
                  <c:v>0.12953352511141958</c:v>
                </c:pt>
                <c:pt idx="10">
                  <c:v>0.1467888498094112</c:v>
                </c:pt>
                <c:pt idx="11">
                  <c:v>0.63119334259545923</c:v>
                </c:pt>
                <c:pt idx="12">
                  <c:v>0.56136075136903685</c:v>
                </c:pt>
                <c:pt idx="13">
                  <c:v>0.11710000000000065</c:v>
                </c:pt>
              </c:numCache>
            </c:numRef>
          </c:val>
        </c:ser>
        <c:marker val="1"/>
        <c:axId val="68274816"/>
        <c:axId val="110297472"/>
      </c:lineChart>
      <c:catAx>
        <c:axId val="68274816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297472"/>
        <c:crossesAt val="-1.5"/>
        <c:auto val="1"/>
        <c:lblAlgn val="ctr"/>
        <c:lblOffset val="100"/>
        <c:tickLblSkip val="1"/>
        <c:tickMarkSkip val="1"/>
      </c:catAx>
      <c:valAx>
        <c:axId val="110297472"/>
        <c:scaling>
          <c:orientation val="minMax"/>
          <c:max val="0.7"/>
          <c:min val="-1.100000000000000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27481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534223706176963"/>
          <c:y val="0.95546558704453455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Local BB at 35,5 °C</a:t>
            </a:r>
          </a:p>
        </c:rich>
      </c:tx>
      <c:layout>
        <c:manualLayout>
          <c:xMode val="edge"/>
          <c:yMode val="edge"/>
          <c:x val="0.1919866444073455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7462887989203777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°C'!$K$69:$K$82</c:f>
                <c:numCache>
                  <c:formatCode>General</c:formatCode>
                  <c:ptCount val="14"/>
                  <c:pt idx="0">
                    <c:v>9.8282592818212181E-3</c:v>
                  </c:pt>
                  <c:pt idx="1">
                    <c:v>1.5829824172533737E-2</c:v>
                  </c:pt>
                  <c:pt idx="2">
                    <c:v>1.807161678802794E-2</c:v>
                  </c:pt>
                  <c:pt idx="6">
                    <c:v>2.6434192130139138E-2</c:v>
                  </c:pt>
                  <c:pt idx="9">
                    <c:v>8.1820983453716398E-2</c:v>
                  </c:pt>
                  <c:pt idx="10">
                    <c:v>7.2326159398473075E-2</c:v>
                  </c:pt>
                  <c:pt idx="11">
                    <c:v>4.819190803444081E-2</c:v>
                  </c:pt>
                  <c:pt idx="12">
                    <c:v>4.4704697739723062E-2</c:v>
                  </c:pt>
                  <c:pt idx="13">
                    <c:v>1.0107900332058238E-2</c:v>
                  </c:pt>
                </c:numCache>
              </c:numRef>
            </c:plus>
            <c:minus>
              <c:numRef>
                <c:f>'35,5 °C'!$K$69:$K$82</c:f>
                <c:numCache>
                  <c:formatCode>General</c:formatCode>
                  <c:ptCount val="14"/>
                  <c:pt idx="0">
                    <c:v>9.8282592818212181E-3</c:v>
                  </c:pt>
                  <c:pt idx="1">
                    <c:v>1.5829824172533737E-2</c:v>
                  </c:pt>
                  <c:pt idx="2">
                    <c:v>1.807161678802794E-2</c:v>
                  </c:pt>
                  <c:pt idx="6">
                    <c:v>2.6434192130139138E-2</c:v>
                  </c:pt>
                  <c:pt idx="9">
                    <c:v>8.1820983453716398E-2</c:v>
                  </c:pt>
                  <c:pt idx="10">
                    <c:v>7.2326159398473075E-2</c:v>
                  </c:pt>
                  <c:pt idx="11">
                    <c:v>4.819190803444081E-2</c:v>
                  </c:pt>
                  <c:pt idx="12">
                    <c:v>4.4704697739723062E-2</c:v>
                  </c:pt>
                  <c:pt idx="13">
                    <c:v>1.0107900332058238E-2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'35,5 °C'!$K$10:$K$23</c:f>
              <c:numCache>
                <c:formatCode>0.000</c:formatCode>
                <c:ptCount val="14"/>
                <c:pt idx="0">
                  <c:v>2.2331722436447876E-2</c:v>
                </c:pt>
                <c:pt idx="1">
                  <c:v>8.1969999999998322E-2</c:v>
                </c:pt>
                <c:pt idx="2">
                  <c:v>9.5239999999996883E-2</c:v>
                </c:pt>
                <c:pt idx="6">
                  <c:v>6.3564999999996985E-2</c:v>
                </c:pt>
                <c:pt idx="9">
                  <c:v>-0.91458954535908532</c:v>
                </c:pt>
                <c:pt idx="10">
                  <c:v>-0.88316902502674566</c:v>
                </c:pt>
                <c:pt idx="11">
                  <c:v>-0.4915499999999966</c:v>
                </c:pt>
                <c:pt idx="12">
                  <c:v>-0.41874999999999574</c:v>
                </c:pt>
                <c:pt idx="13">
                  <c:v>4.7100000000000364E-2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Mode val="edge"/>
                  <c:yMode val="edge"/>
                  <c:x val="0.18530884808013359"/>
                  <c:y val="0.39811066126855604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°C'!$X$69:$X$82</c:f>
                <c:numCache>
                  <c:formatCode>General</c:formatCode>
                  <c:ptCount val="14"/>
                  <c:pt idx="0">
                    <c:v>2.7107952292882601E-2</c:v>
                  </c:pt>
                  <c:pt idx="1">
                    <c:v>2.5428002936395404E-2</c:v>
                  </c:pt>
                  <c:pt idx="2">
                    <c:v>1.807161678802794E-2</c:v>
                  </c:pt>
                  <c:pt idx="3">
                    <c:v>0.1886957983987278</c:v>
                  </c:pt>
                  <c:pt idx="4">
                    <c:v>0.18366787724948891</c:v>
                  </c:pt>
                  <c:pt idx="6">
                    <c:v>3.0909960716051454E-2</c:v>
                  </c:pt>
                  <c:pt idx="7">
                    <c:v>2.0338715134770272E-2</c:v>
                  </c:pt>
                  <c:pt idx="8">
                    <c:v>1.9892293315083943E-2</c:v>
                  </c:pt>
                  <c:pt idx="9">
                    <c:v>3.538959357400609E-2</c:v>
                  </c:pt>
                  <c:pt idx="10">
                    <c:v>3.1152902486499285E-2</c:v>
                  </c:pt>
                  <c:pt idx="11">
                    <c:v>4.2118660947375805E-2</c:v>
                  </c:pt>
                  <c:pt idx="12">
                    <c:v>4.8680067789599477E-2</c:v>
                  </c:pt>
                  <c:pt idx="13">
                    <c:v>2.0423442842573702E-2</c:v>
                  </c:pt>
                </c:numCache>
              </c:numRef>
            </c:plus>
            <c:minus>
              <c:numRef>
                <c:f>'35,5 °C'!$X$69:$X$82</c:f>
                <c:numCache>
                  <c:formatCode>General</c:formatCode>
                  <c:ptCount val="14"/>
                  <c:pt idx="0">
                    <c:v>2.7107952292882601E-2</c:v>
                  </c:pt>
                  <c:pt idx="1">
                    <c:v>2.5428002936395404E-2</c:v>
                  </c:pt>
                  <c:pt idx="2">
                    <c:v>1.807161678802794E-2</c:v>
                  </c:pt>
                  <c:pt idx="3">
                    <c:v>0.1886957983987278</c:v>
                  </c:pt>
                  <c:pt idx="4">
                    <c:v>0.18366787724948891</c:v>
                  </c:pt>
                  <c:pt idx="6">
                    <c:v>3.0909960716051454E-2</c:v>
                  </c:pt>
                  <c:pt idx="7">
                    <c:v>2.0338715134770272E-2</c:v>
                  </c:pt>
                  <c:pt idx="8">
                    <c:v>1.9892293315083943E-2</c:v>
                  </c:pt>
                  <c:pt idx="9">
                    <c:v>3.538959357400609E-2</c:v>
                  </c:pt>
                  <c:pt idx="10">
                    <c:v>3.1152902486499285E-2</c:v>
                  </c:pt>
                  <c:pt idx="11">
                    <c:v>4.2118660947375805E-2</c:v>
                  </c:pt>
                  <c:pt idx="12">
                    <c:v>4.8680067789599477E-2</c:v>
                  </c:pt>
                  <c:pt idx="13">
                    <c:v>2.0423442842573702E-2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'35,5 °C'!$X$10:$X$23</c:f>
              <c:numCache>
                <c:formatCode>0.000</c:formatCode>
                <c:ptCount val="14"/>
                <c:pt idx="0">
                  <c:v>0.11233172243645129</c:v>
                </c:pt>
                <c:pt idx="1">
                  <c:v>0.10413499999999942</c:v>
                </c:pt>
                <c:pt idx="2">
                  <c:v>9.3940000000003465E-2</c:v>
                </c:pt>
                <c:pt idx="3">
                  <c:v>0.29041067860136138</c:v>
                </c:pt>
                <c:pt idx="4">
                  <c:v>0.34514999999999674</c:v>
                </c:pt>
                <c:pt idx="6">
                  <c:v>6.3705000000005896E-2</c:v>
                </c:pt>
                <c:pt idx="7">
                  <c:v>0.26339999999999719</c:v>
                </c:pt>
                <c:pt idx="8">
                  <c:v>0.26635000000000275</c:v>
                </c:pt>
                <c:pt idx="9">
                  <c:v>0.13592700748903042</c:v>
                </c:pt>
                <c:pt idx="10">
                  <c:v>0.15708925139732344</c:v>
                </c:pt>
                <c:pt idx="11">
                  <c:v>0.68934999999999746</c:v>
                </c:pt>
                <c:pt idx="12">
                  <c:v>0.59250000000000114</c:v>
                </c:pt>
                <c:pt idx="13">
                  <c:v>0.11710000000000065</c:v>
                </c:pt>
              </c:numCache>
            </c:numRef>
          </c:val>
        </c:ser>
        <c:marker val="1"/>
        <c:axId val="68412544"/>
        <c:axId val="68414080"/>
      </c:lineChart>
      <c:catAx>
        <c:axId val="68412544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414080"/>
        <c:crossesAt val="-1.5"/>
        <c:auto val="1"/>
        <c:lblAlgn val="ctr"/>
        <c:lblOffset val="100"/>
        <c:tickLblSkip val="1"/>
        <c:tickMarkSkip val="1"/>
      </c:catAx>
      <c:valAx>
        <c:axId val="68414080"/>
        <c:scaling>
          <c:orientation val="minMax"/>
          <c:max val="0.8"/>
          <c:min val="-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603238866396761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41254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54090150250419"/>
          <c:y val="0.95816464237516874"/>
          <c:w val="0.62186978297161943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Transfer BB at 38,0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°C'!$K$35:$K$48</c:f>
                <c:numCache>
                  <c:formatCode>General</c:formatCode>
                  <c:ptCount val="14"/>
                  <c:pt idx="0">
                    <c:v>9.8827230224284666E-3</c:v>
                  </c:pt>
                  <c:pt idx="1">
                    <c:v>1.4098551935098394E-2</c:v>
                  </c:pt>
                  <c:pt idx="2">
                    <c:v>1.3220028996438194E-2</c:v>
                  </c:pt>
                  <c:pt idx="6">
                    <c:v>2.7787587188271918E-2</c:v>
                  </c:pt>
                  <c:pt idx="9">
                    <c:v>8.6152751939022054E-2</c:v>
                  </c:pt>
                  <c:pt idx="10">
                    <c:v>6.6499974937338641E-2</c:v>
                  </c:pt>
                  <c:pt idx="11">
                    <c:v>3.9874506475524769E-2</c:v>
                  </c:pt>
                  <c:pt idx="12">
                    <c:v>2.7488629770628194E-2</c:v>
                  </c:pt>
                  <c:pt idx="13">
                    <c:v>9.9944107186976799E-3</c:v>
                  </c:pt>
                </c:numCache>
              </c:numRef>
            </c:plus>
            <c:minus>
              <c:numRef>
                <c:f>'38,0 °C'!$K$35:$K$48</c:f>
                <c:numCache>
                  <c:formatCode>General</c:formatCode>
                  <c:ptCount val="14"/>
                  <c:pt idx="0">
                    <c:v>9.8827230224284666E-3</c:v>
                  </c:pt>
                  <c:pt idx="1">
                    <c:v>1.4098551935098394E-2</c:v>
                  </c:pt>
                  <c:pt idx="2">
                    <c:v>1.3220028996438194E-2</c:v>
                  </c:pt>
                  <c:pt idx="6">
                    <c:v>2.7787587188271918E-2</c:v>
                  </c:pt>
                  <c:pt idx="9">
                    <c:v>8.6152751939022054E-2</c:v>
                  </c:pt>
                  <c:pt idx="10">
                    <c:v>6.6499974937338641E-2</c:v>
                  </c:pt>
                  <c:pt idx="11">
                    <c:v>3.9874506475524769E-2</c:v>
                  </c:pt>
                  <c:pt idx="12">
                    <c:v>2.7488629770628194E-2</c:v>
                  </c:pt>
                  <c:pt idx="13">
                    <c:v>9.9944107186976799E-3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'38,0 °C'!$G$10:$G$23</c:f>
              <c:numCache>
                <c:formatCode>0.000</c:formatCode>
                <c:ptCount val="14"/>
                <c:pt idx="0">
                  <c:v>9.5847781624058825E-3</c:v>
                </c:pt>
                <c:pt idx="1">
                  <c:v>9.2156071297601727E-2</c:v>
                </c:pt>
                <c:pt idx="2">
                  <c:v>0.10238805701292364</c:v>
                </c:pt>
                <c:pt idx="6">
                  <c:v>6.0855908527223335E-2</c:v>
                </c:pt>
                <c:pt idx="9">
                  <c:v>-1.0264558973979874</c:v>
                </c:pt>
                <c:pt idx="10">
                  <c:v>-1.0668940950535699</c:v>
                </c:pt>
                <c:pt idx="11">
                  <c:v>-0.50155453197260869</c:v>
                </c:pt>
                <c:pt idx="12">
                  <c:v>-0.5518638468681587</c:v>
                </c:pt>
                <c:pt idx="13">
                  <c:v>9.354999999997915E-2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Mode val="edge"/>
                  <c:yMode val="edge"/>
                  <c:x val="0.50584307178631049"/>
                  <c:y val="0.37246963562753038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°C'!$X$35:$X$48</c:f>
                <c:numCache>
                  <c:formatCode>General</c:formatCode>
                  <c:ptCount val="14"/>
                  <c:pt idx="0">
                    <c:v>1.6426768082791279E-2</c:v>
                  </c:pt>
                  <c:pt idx="1">
                    <c:v>2.702233643981709E-2</c:v>
                  </c:pt>
                  <c:pt idx="2">
                    <c:v>2.6061593709262424E-2</c:v>
                  </c:pt>
                  <c:pt idx="3">
                    <c:v>3.7224409554305449E-2</c:v>
                  </c:pt>
                  <c:pt idx="4">
                    <c:v>4.2798540473556648E-2</c:v>
                  </c:pt>
                  <c:pt idx="5">
                    <c:v>2.819744179877532E-2</c:v>
                  </c:pt>
                  <c:pt idx="6">
                    <c:v>2.187827078463982E-2</c:v>
                  </c:pt>
                  <c:pt idx="7">
                    <c:v>1.151115401107407E-2</c:v>
                  </c:pt>
                  <c:pt idx="8">
                    <c:v>1.5261935220235561E-2</c:v>
                  </c:pt>
                  <c:pt idx="9">
                    <c:v>3.8644102611739693E-2</c:v>
                  </c:pt>
                  <c:pt idx="10">
                    <c:v>2.4439653570921718E-2</c:v>
                  </c:pt>
                  <c:pt idx="11">
                    <c:v>3.8989351965205407E-2</c:v>
                  </c:pt>
                  <c:pt idx="12">
                    <c:v>2.4073769265876638E-2</c:v>
                  </c:pt>
                  <c:pt idx="13">
                    <c:v>2.0609753269376089E-2</c:v>
                  </c:pt>
                </c:numCache>
              </c:numRef>
            </c:plus>
            <c:minus>
              <c:numRef>
                <c:f>'38,0 °C'!$X$35:$X$48</c:f>
                <c:numCache>
                  <c:formatCode>General</c:formatCode>
                  <c:ptCount val="14"/>
                  <c:pt idx="0">
                    <c:v>1.6426768082791279E-2</c:v>
                  </c:pt>
                  <c:pt idx="1">
                    <c:v>2.702233643981709E-2</c:v>
                  </c:pt>
                  <c:pt idx="2">
                    <c:v>2.6061593709262424E-2</c:v>
                  </c:pt>
                  <c:pt idx="3">
                    <c:v>3.7224409554305449E-2</c:v>
                  </c:pt>
                  <c:pt idx="4">
                    <c:v>4.2798540473556648E-2</c:v>
                  </c:pt>
                  <c:pt idx="5">
                    <c:v>2.819744179877532E-2</c:v>
                  </c:pt>
                  <c:pt idx="6">
                    <c:v>2.187827078463982E-2</c:v>
                  </c:pt>
                  <c:pt idx="7">
                    <c:v>1.151115401107407E-2</c:v>
                  </c:pt>
                  <c:pt idx="8">
                    <c:v>1.5261935220235561E-2</c:v>
                  </c:pt>
                  <c:pt idx="9">
                    <c:v>3.8644102611739693E-2</c:v>
                  </c:pt>
                  <c:pt idx="10">
                    <c:v>2.4439653570921718E-2</c:v>
                  </c:pt>
                  <c:pt idx="11">
                    <c:v>3.8989351965205407E-2</c:v>
                  </c:pt>
                  <c:pt idx="12">
                    <c:v>2.4073769265876638E-2</c:v>
                  </c:pt>
                  <c:pt idx="13">
                    <c:v>2.0609753269376089E-2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'38,0 °C'!$T$10:$T$23</c:f>
              <c:numCache>
                <c:formatCode>0.000</c:formatCode>
                <c:ptCount val="14"/>
                <c:pt idx="0">
                  <c:v>7.9559001910240568E-2</c:v>
                </c:pt>
                <c:pt idx="1">
                  <c:v>5.2284952248385252E-2</c:v>
                </c:pt>
                <c:pt idx="2">
                  <c:v>4.2581378455707863E-2</c:v>
                </c:pt>
                <c:pt idx="3">
                  <c:v>-0.16984041135955863</c:v>
                </c:pt>
                <c:pt idx="4">
                  <c:v>-0.1811561672746933</c:v>
                </c:pt>
                <c:pt idx="5">
                  <c:v>7.0765614279579836E-2</c:v>
                </c:pt>
                <c:pt idx="6">
                  <c:v>7.0928288274387796E-2</c:v>
                </c:pt>
                <c:pt idx="7">
                  <c:v>0.37796744335279442</c:v>
                </c:pt>
                <c:pt idx="8">
                  <c:v>0.42809632412708964</c:v>
                </c:pt>
                <c:pt idx="9">
                  <c:v>7.3221898437324739E-2</c:v>
                </c:pt>
                <c:pt idx="10">
                  <c:v>0.13306724045035878</c:v>
                </c:pt>
                <c:pt idx="11">
                  <c:v>0.48847124427017974</c:v>
                </c:pt>
                <c:pt idx="12">
                  <c:v>0.68817481749216114</c:v>
                </c:pt>
                <c:pt idx="13">
                  <c:v>0.15365000000000606</c:v>
                </c:pt>
              </c:numCache>
            </c:numRef>
          </c:val>
        </c:ser>
        <c:marker val="1"/>
        <c:axId val="110466944"/>
        <c:axId val="110468480"/>
      </c:lineChart>
      <c:catAx>
        <c:axId val="110466944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68480"/>
        <c:crossesAt val="-1.5"/>
        <c:auto val="1"/>
        <c:lblAlgn val="ctr"/>
        <c:lblOffset val="100"/>
        <c:tickLblSkip val="1"/>
        <c:tickMarkSkip val="1"/>
      </c:catAx>
      <c:valAx>
        <c:axId val="110468480"/>
        <c:scaling>
          <c:orientation val="minMax"/>
          <c:max val="0.8"/>
          <c:min val="-1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6694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534223706176963"/>
          <c:y val="0.95546558704453455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Local BB at 38,0 °C</a:t>
            </a:r>
          </a:p>
        </c:rich>
      </c:tx>
      <c:layout>
        <c:manualLayout>
          <c:xMode val="edge"/>
          <c:yMode val="edge"/>
          <c:x val="0.1919866444073455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7462887989203777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noEndCap val="1"/>
            <c:plus>
              <c:numRef>
                <c:f>'38,0 °C'!$K$69:$K$82</c:f>
                <c:numCache>
                  <c:formatCode>General</c:formatCode>
                  <c:ptCount val="14"/>
                  <c:pt idx="0">
                    <c:v>9.7767520682844524E-3</c:v>
                  </c:pt>
                  <c:pt idx="1">
                    <c:v>1.3949313005783955E-2</c:v>
                  </c:pt>
                  <c:pt idx="2">
                    <c:v>1.8373440976946407E-2</c:v>
                  </c:pt>
                  <c:pt idx="6">
                    <c:v>3.3616787476871621E-2</c:v>
                  </c:pt>
                  <c:pt idx="9">
                    <c:v>7.7051627713717596E-2</c:v>
                  </c:pt>
                  <c:pt idx="10">
                    <c:v>6.5803900593607162E-2</c:v>
                  </c:pt>
                  <c:pt idx="11">
                    <c:v>4.4338724609532913E-2</c:v>
                  </c:pt>
                  <c:pt idx="12">
                    <c:v>2.8521570784232765E-2</c:v>
                  </c:pt>
                  <c:pt idx="13">
                    <c:v>9.8896366101432539E-3</c:v>
                  </c:pt>
                </c:numCache>
              </c:numRef>
            </c:plus>
            <c:minus>
              <c:numRef>
                <c:f>'38,0 °C'!$K$69:$K$82</c:f>
                <c:numCache>
                  <c:formatCode>General</c:formatCode>
                  <c:ptCount val="14"/>
                  <c:pt idx="0">
                    <c:v>9.7767520682844524E-3</c:v>
                  </c:pt>
                  <c:pt idx="1">
                    <c:v>1.3949313005783955E-2</c:v>
                  </c:pt>
                  <c:pt idx="2">
                    <c:v>1.8373440976946407E-2</c:v>
                  </c:pt>
                  <c:pt idx="6">
                    <c:v>3.3616787476871621E-2</c:v>
                  </c:pt>
                  <c:pt idx="9">
                    <c:v>7.7051627713717596E-2</c:v>
                  </c:pt>
                  <c:pt idx="10">
                    <c:v>6.5803900593607162E-2</c:v>
                  </c:pt>
                  <c:pt idx="11">
                    <c:v>4.4338724609532913E-2</c:v>
                  </c:pt>
                  <c:pt idx="12">
                    <c:v>2.8521570784232765E-2</c:v>
                  </c:pt>
                  <c:pt idx="13">
                    <c:v>9.8896366101432539E-3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'38,0 °C'!$K$10:$K$23</c:f>
              <c:numCache>
                <c:formatCode>0.000</c:formatCode>
                <c:ptCount val="14"/>
                <c:pt idx="0">
                  <c:v>9.9999999999980105E-3</c:v>
                </c:pt>
                <c:pt idx="1">
                  <c:v>0.11615500000001333</c:v>
                </c:pt>
                <c:pt idx="2">
                  <c:v>0.12754000000000332</c:v>
                </c:pt>
                <c:pt idx="6">
                  <c:v>0.10398500000000155</c:v>
                </c:pt>
                <c:pt idx="9">
                  <c:v>-1.0375310729605118</c:v>
                </c:pt>
                <c:pt idx="10">
                  <c:v>-1.0776299451071338</c:v>
                </c:pt>
                <c:pt idx="11">
                  <c:v>-0.49054999999999893</c:v>
                </c:pt>
                <c:pt idx="12">
                  <c:v>-0.54940000000000566</c:v>
                </c:pt>
                <c:pt idx="13">
                  <c:v>9.4000000000001194E-2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Mode val="edge"/>
                  <c:yMode val="edge"/>
                  <c:x val="0.18530884808013359"/>
                  <c:y val="0.35222672064777327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24958263772954928"/>
                  <c:y val="0.3535762483130904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00166944908181"/>
                  <c:y val="0.3535762483130904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°C'!$X$69:$X$82</c:f>
                <c:numCache>
                  <c:formatCode>General</c:formatCode>
                  <c:ptCount val="14"/>
                  <c:pt idx="0">
                    <c:v>1.6363232453047806E-2</c:v>
                  </c:pt>
                  <c:pt idx="1">
                    <c:v>2.964090641888897E-2</c:v>
                  </c:pt>
                  <c:pt idx="2">
                    <c:v>2.0459309209583134E-2</c:v>
                  </c:pt>
                  <c:pt idx="3">
                    <c:v>0.20948395913132187</c:v>
                  </c:pt>
                  <c:pt idx="4">
                    <c:v>0.19526936352980037</c:v>
                  </c:pt>
                  <c:pt idx="5">
                    <c:v>2.9488152933391763E-2</c:v>
                  </c:pt>
                  <c:pt idx="6">
                    <c:v>3.2690197794509407E-2</c:v>
                  </c:pt>
                  <c:pt idx="7">
                    <c:v>2.1073759354546435E-2</c:v>
                  </c:pt>
                  <c:pt idx="8">
                    <c:v>2.3080366837061609E-2</c:v>
                  </c:pt>
                  <c:pt idx="9">
                    <c:v>3.9649758301070807E-2</c:v>
                  </c:pt>
                  <c:pt idx="10">
                    <c:v>3.117857170130366E-2</c:v>
                  </c:pt>
                  <c:pt idx="11">
                    <c:v>3.4901038666492433E-2</c:v>
                  </c:pt>
                  <c:pt idx="12">
                    <c:v>2.9426586618226721E-2</c:v>
                  </c:pt>
                  <c:pt idx="13">
                    <c:v>2.0559148729731615E-2</c:v>
                  </c:pt>
                </c:numCache>
              </c:numRef>
            </c:plus>
            <c:minus>
              <c:numRef>
                <c:f>'38,0 °C'!$X$69:$X$82</c:f>
                <c:numCache>
                  <c:formatCode>General</c:formatCode>
                  <c:ptCount val="14"/>
                  <c:pt idx="0">
                    <c:v>1.6363232453047806E-2</c:v>
                  </c:pt>
                  <c:pt idx="1">
                    <c:v>2.964090641888897E-2</c:v>
                  </c:pt>
                  <c:pt idx="2">
                    <c:v>2.0459309209583134E-2</c:v>
                  </c:pt>
                  <c:pt idx="3">
                    <c:v>0.20948395913132187</c:v>
                  </c:pt>
                  <c:pt idx="4">
                    <c:v>0.19526936352980037</c:v>
                  </c:pt>
                  <c:pt idx="5">
                    <c:v>2.9488152933391763E-2</c:v>
                  </c:pt>
                  <c:pt idx="6">
                    <c:v>3.2690197794509407E-2</c:v>
                  </c:pt>
                  <c:pt idx="7">
                    <c:v>2.1073759354546435E-2</c:v>
                  </c:pt>
                  <c:pt idx="8">
                    <c:v>2.3080366837061609E-2</c:v>
                  </c:pt>
                  <c:pt idx="9">
                    <c:v>3.9649758301070807E-2</c:v>
                  </c:pt>
                  <c:pt idx="10">
                    <c:v>3.117857170130366E-2</c:v>
                  </c:pt>
                  <c:pt idx="11">
                    <c:v>3.4901038666492433E-2</c:v>
                  </c:pt>
                  <c:pt idx="12">
                    <c:v>2.9426586618226721E-2</c:v>
                  </c:pt>
                  <c:pt idx="13">
                    <c:v>2.0559148729731615E-2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'38,0 °C'!$X$10:$X$23</c:f>
              <c:numCache>
                <c:formatCode>0.000</c:formatCode>
                <c:ptCount val="14"/>
                <c:pt idx="0">
                  <c:v>7.9999999999998295E-2</c:v>
                </c:pt>
                <c:pt idx="1">
                  <c:v>0.13811499999999199</c:v>
                </c:pt>
                <c:pt idx="2">
                  <c:v>0.13545499999999322</c:v>
                </c:pt>
                <c:pt idx="3">
                  <c:v>0.37274999999999636</c:v>
                </c:pt>
                <c:pt idx="4">
                  <c:v>0.31735000000000468</c:v>
                </c:pt>
                <c:pt idx="5">
                  <c:v>0.13098999999999705</c:v>
                </c:pt>
                <c:pt idx="6">
                  <c:v>0.13377500000000708</c:v>
                </c:pt>
                <c:pt idx="7">
                  <c:v>0.40465000000000373</c:v>
                </c:pt>
                <c:pt idx="8">
                  <c:v>0.45315000000000794</c:v>
                </c:pt>
                <c:pt idx="9">
                  <c:v>8.143502144722703E-2</c:v>
                </c:pt>
                <c:pt idx="10">
                  <c:v>0.15146538749961991</c:v>
                </c:pt>
                <c:pt idx="11">
                  <c:v>0.55044999999999078</c:v>
                </c:pt>
                <c:pt idx="12">
                  <c:v>0.73154999999999148</c:v>
                </c:pt>
                <c:pt idx="13">
                  <c:v>0.15400000000000347</c:v>
                </c:pt>
              </c:numCache>
            </c:numRef>
          </c:val>
        </c:ser>
        <c:marker val="1"/>
        <c:axId val="110420736"/>
        <c:axId val="110422272"/>
      </c:lineChart>
      <c:catAx>
        <c:axId val="110420736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22272"/>
        <c:crossesAt val="-1.5"/>
        <c:auto val="1"/>
        <c:lblAlgn val="ctr"/>
        <c:lblOffset val="100"/>
        <c:tickLblSkip val="1"/>
        <c:tickMarkSkip val="1"/>
      </c:catAx>
      <c:valAx>
        <c:axId val="110422272"/>
        <c:scaling>
          <c:orientation val="minMax"/>
          <c:max val="0.8"/>
          <c:min val="-1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603238866396761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2073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54090150250419"/>
          <c:y val="0.95816464237516874"/>
          <c:w val="0.62186978297161943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Transfer BB at 41,0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72064777327935237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°C'!$K$35:$K$48</c:f>
                <c:numCache>
                  <c:formatCode>General</c:formatCode>
                  <c:ptCount val="14"/>
                  <c:pt idx="0">
                    <c:v>1.177961458013852E-2</c:v>
                  </c:pt>
                  <c:pt idx="1">
                    <c:v>1.5025201052454062E-2</c:v>
                  </c:pt>
                  <c:pt idx="2">
                    <c:v>1.8594533246808501E-2</c:v>
                  </c:pt>
                  <c:pt idx="5">
                    <c:v>1.8517576146948798E-2</c:v>
                  </c:pt>
                  <c:pt idx="6">
                    <c:v>2.8983206405857061E-2</c:v>
                  </c:pt>
                  <c:pt idx="9">
                    <c:v>8.4195288862659465E-2</c:v>
                  </c:pt>
                  <c:pt idx="10">
                    <c:v>7.9270717586424483E-2</c:v>
                  </c:pt>
                  <c:pt idx="11">
                    <c:v>4.7491990552793913E-2</c:v>
                  </c:pt>
                  <c:pt idx="12">
                    <c:v>3.5203965212269296E-2</c:v>
                  </c:pt>
                  <c:pt idx="13">
                    <c:v>1.3444577593464723E-2</c:v>
                  </c:pt>
                </c:numCache>
              </c:numRef>
            </c:plus>
            <c:minus>
              <c:numRef>
                <c:f>'41,0 °C'!$K$35:$K$48</c:f>
                <c:numCache>
                  <c:formatCode>General</c:formatCode>
                  <c:ptCount val="14"/>
                  <c:pt idx="0">
                    <c:v>1.177961458013852E-2</c:v>
                  </c:pt>
                  <c:pt idx="1">
                    <c:v>1.5025201052454062E-2</c:v>
                  </c:pt>
                  <c:pt idx="2">
                    <c:v>1.8594533246808501E-2</c:v>
                  </c:pt>
                  <c:pt idx="5">
                    <c:v>1.8517576146948798E-2</c:v>
                  </c:pt>
                  <c:pt idx="6">
                    <c:v>2.8983206405857061E-2</c:v>
                  </c:pt>
                  <c:pt idx="9">
                    <c:v>8.4195288862659465E-2</c:v>
                  </c:pt>
                  <c:pt idx="10">
                    <c:v>7.9270717586424483E-2</c:v>
                  </c:pt>
                  <c:pt idx="11">
                    <c:v>4.7491990552793913E-2</c:v>
                  </c:pt>
                  <c:pt idx="12">
                    <c:v>3.5203965212269296E-2</c:v>
                  </c:pt>
                  <c:pt idx="13">
                    <c:v>1.3444577593464723E-2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'41,0 °C'!$G$10:$G$23</c:f>
              <c:numCache>
                <c:formatCode>0.000</c:formatCode>
                <c:ptCount val="14"/>
                <c:pt idx="0">
                  <c:v>-1.4231116063790239E-2</c:v>
                </c:pt>
                <c:pt idx="1">
                  <c:v>0.13875088886209141</c:v>
                </c:pt>
                <c:pt idx="2">
                  <c:v>0.12872508743923561</c:v>
                </c:pt>
                <c:pt idx="5">
                  <c:v>4.7467150853456985E-2</c:v>
                </c:pt>
                <c:pt idx="6">
                  <c:v>6.728457947104971E-2</c:v>
                </c:pt>
                <c:pt idx="9">
                  <c:v>-1.3103256710515083</c:v>
                </c:pt>
                <c:pt idx="10">
                  <c:v>-1.379741029049022</c:v>
                </c:pt>
                <c:pt idx="11">
                  <c:v>-0.59503096190181992</c:v>
                </c:pt>
                <c:pt idx="12">
                  <c:v>-0.61518577074949832</c:v>
                </c:pt>
                <c:pt idx="13">
                  <c:v>0.15100000000000335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Mode val="edge"/>
                  <c:yMode val="edge"/>
                  <c:x val="0.505008347245409"/>
                  <c:y val="0.3778677462887989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°C'!$X$35:$X$48</c:f>
                <c:numCache>
                  <c:formatCode>General</c:formatCode>
                  <c:ptCount val="14"/>
                  <c:pt idx="0">
                    <c:v>2.8042599644359411E-2</c:v>
                  </c:pt>
                  <c:pt idx="1">
                    <c:v>3.2874863751301948E-2</c:v>
                  </c:pt>
                  <c:pt idx="2">
                    <c:v>3.0931483421696195E-2</c:v>
                  </c:pt>
                  <c:pt idx="3">
                    <c:v>6.5817082382412948E-2</c:v>
                  </c:pt>
                  <c:pt idx="4">
                    <c:v>7.5681008405896213E-2</c:v>
                  </c:pt>
                  <c:pt idx="5">
                    <c:v>4.4070523734521153E-2</c:v>
                  </c:pt>
                  <c:pt idx="6">
                    <c:v>1.6769207381875394E-2</c:v>
                  </c:pt>
                  <c:pt idx="7">
                    <c:v>1.5008219969958684E-2</c:v>
                  </c:pt>
                  <c:pt idx="8">
                    <c:v>1.5170915155871998E-2</c:v>
                  </c:pt>
                  <c:pt idx="9">
                    <c:v>2.3687901271887017E-2</c:v>
                  </c:pt>
                  <c:pt idx="10">
                    <c:v>2.7853126694622036E-2</c:v>
                  </c:pt>
                  <c:pt idx="11">
                    <c:v>6.076157640044131E-2</c:v>
                  </c:pt>
                  <c:pt idx="12">
                    <c:v>3.7775940314791201E-2</c:v>
                  </c:pt>
                  <c:pt idx="13">
                    <c:v>2.6035781721019707E-2</c:v>
                  </c:pt>
                </c:numCache>
              </c:numRef>
            </c:plus>
            <c:minus>
              <c:numRef>
                <c:f>'41,0 °C'!$X$35:$X$48</c:f>
                <c:numCache>
                  <c:formatCode>General</c:formatCode>
                  <c:ptCount val="14"/>
                  <c:pt idx="0">
                    <c:v>2.8042599644359411E-2</c:v>
                  </c:pt>
                  <c:pt idx="1">
                    <c:v>3.2874863751301948E-2</c:v>
                  </c:pt>
                  <c:pt idx="2">
                    <c:v>3.0931483421696195E-2</c:v>
                  </c:pt>
                  <c:pt idx="3">
                    <c:v>6.5817082382412948E-2</c:v>
                  </c:pt>
                  <c:pt idx="4">
                    <c:v>7.5681008405896213E-2</c:v>
                  </c:pt>
                  <c:pt idx="5">
                    <c:v>4.4070523734521153E-2</c:v>
                  </c:pt>
                  <c:pt idx="6">
                    <c:v>1.6769207381875394E-2</c:v>
                  </c:pt>
                  <c:pt idx="7">
                    <c:v>1.5008219969958684E-2</c:v>
                  </c:pt>
                  <c:pt idx="8">
                    <c:v>1.5170915155871998E-2</c:v>
                  </c:pt>
                  <c:pt idx="9">
                    <c:v>2.3687901271887017E-2</c:v>
                  </c:pt>
                  <c:pt idx="10">
                    <c:v>2.7853126694622036E-2</c:v>
                  </c:pt>
                  <c:pt idx="11">
                    <c:v>6.076157640044131E-2</c:v>
                  </c:pt>
                  <c:pt idx="12">
                    <c:v>3.7775940314791201E-2</c:v>
                  </c:pt>
                  <c:pt idx="13">
                    <c:v>2.6035781721019707E-2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'41,0 °C'!$T$10:$T$23</c:f>
              <c:numCache>
                <c:formatCode>0.000</c:formatCode>
                <c:ptCount val="14"/>
                <c:pt idx="0">
                  <c:v>2.5588273567393571E-2</c:v>
                </c:pt>
                <c:pt idx="1">
                  <c:v>8.8699286016606038E-2</c:v>
                </c:pt>
                <c:pt idx="2">
                  <c:v>7.864768317205062E-2</c:v>
                </c:pt>
                <c:pt idx="3">
                  <c:v>-0.24639843978663833</c:v>
                </c:pt>
                <c:pt idx="4">
                  <c:v>-0.18483550682947225</c:v>
                </c:pt>
                <c:pt idx="5">
                  <c:v>0.13742800998382165</c:v>
                </c:pt>
                <c:pt idx="6">
                  <c:v>9.7382070420515277E-2</c:v>
                </c:pt>
                <c:pt idx="7">
                  <c:v>0.51436465009944499</c:v>
                </c:pt>
                <c:pt idx="8">
                  <c:v>0.59642876167648495</c:v>
                </c:pt>
                <c:pt idx="9">
                  <c:v>0.12949371802455545</c:v>
                </c:pt>
                <c:pt idx="10">
                  <c:v>5.0000955273652892E-2</c:v>
                </c:pt>
                <c:pt idx="11">
                  <c:v>0.77490453441074436</c:v>
                </c:pt>
                <c:pt idx="12">
                  <c:v>0.894827129987533</c:v>
                </c:pt>
                <c:pt idx="13">
                  <c:v>0.21099999999999852</c:v>
                </c:pt>
              </c:numCache>
            </c:numRef>
          </c:val>
        </c:ser>
        <c:marker val="1"/>
        <c:axId val="110675072"/>
        <c:axId val="110676608"/>
      </c:lineChart>
      <c:catAx>
        <c:axId val="110675072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76608"/>
        <c:crossesAt val="-1.5"/>
        <c:auto val="1"/>
        <c:lblAlgn val="ctr"/>
        <c:lblOffset val="100"/>
        <c:tickLblSkip val="1"/>
        <c:tickMarkSkip val="1"/>
      </c:catAx>
      <c:valAx>
        <c:axId val="110676608"/>
        <c:scaling>
          <c:orientation val="minMax"/>
          <c:max val="1"/>
          <c:min val="-1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7507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534223706176963"/>
          <c:y val="0.95546558704453455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Local IRET without and with the probe cover compared to Local BB at 41,0 °C</a:t>
            </a:r>
          </a:p>
        </c:rich>
      </c:tx>
      <c:layout>
        <c:manualLayout>
          <c:xMode val="edge"/>
          <c:yMode val="edge"/>
          <c:x val="0.19198664440734559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7462887989203777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Local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°C'!$K$69:$K$82</c:f>
                <c:numCache>
                  <c:formatCode>General</c:formatCode>
                  <c:ptCount val="14"/>
                  <c:pt idx="0">
                    <c:v>1.1690850538916263E-2</c:v>
                  </c:pt>
                  <c:pt idx="1">
                    <c:v>1.6327379867367982E-2</c:v>
                  </c:pt>
                  <c:pt idx="2">
                    <c:v>1.9636275953788522E-2</c:v>
                  </c:pt>
                  <c:pt idx="5">
                    <c:v>2.6875589976429349E-2</c:v>
                  </c:pt>
                  <c:pt idx="6">
                    <c:v>2.9537405273066041E-2</c:v>
                  </c:pt>
                  <c:pt idx="9">
                    <c:v>8.2998935736148652E-2</c:v>
                  </c:pt>
                  <c:pt idx="10">
                    <c:v>7.7337076058856355E-2</c:v>
                  </c:pt>
                  <c:pt idx="11">
                    <c:v>5.4641742285545761E-2</c:v>
                  </c:pt>
                  <c:pt idx="12">
                    <c:v>3.9205842676825607E-2</c:v>
                  </c:pt>
                  <c:pt idx="13">
                    <c:v>1.3366874478851079E-2</c:v>
                  </c:pt>
                </c:numCache>
              </c:numRef>
            </c:plus>
            <c:minus>
              <c:numRef>
                <c:f>'41,0 °C'!$K$69:$K$82</c:f>
                <c:numCache>
                  <c:formatCode>General</c:formatCode>
                  <c:ptCount val="14"/>
                  <c:pt idx="0">
                    <c:v>1.1690850538916263E-2</c:v>
                  </c:pt>
                  <c:pt idx="1">
                    <c:v>1.6327379867367982E-2</c:v>
                  </c:pt>
                  <c:pt idx="2">
                    <c:v>1.9636275953788522E-2</c:v>
                  </c:pt>
                  <c:pt idx="5">
                    <c:v>2.6875589976429349E-2</c:v>
                  </c:pt>
                  <c:pt idx="6">
                    <c:v>2.9537405273066041E-2</c:v>
                  </c:pt>
                  <c:pt idx="9">
                    <c:v>8.2998935736148652E-2</c:v>
                  </c:pt>
                  <c:pt idx="10">
                    <c:v>7.7337076058856355E-2</c:v>
                  </c:pt>
                  <c:pt idx="11">
                    <c:v>5.4641742285545761E-2</c:v>
                  </c:pt>
                  <c:pt idx="12">
                    <c:v>3.9205842676825607E-2</c:v>
                  </c:pt>
                  <c:pt idx="13">
                    <c:v>1.3366874478851079E-2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°C'!$A$10:$A$23</c:f>
              <c:strCache>
                <c:ptCount val="14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DE 1st set</c:v>
                </c:pt>
                <c:pt idx="8">
                  <c:v>DE 2nd set</c:v>
                </c:pt>
                <c:pt idx="9">
                  <c:v>UK 1st set</c:v>
                </c:pt>
                <c:pt idx="10">
                  <c:v>UK 2nd set</c:v>
                </c:pt>
                <c:pt idx="11">
                  <c:v>FR 1st set</c:v>
                </c:pt>
                <c:pt idx="12">
                  <c:v>FR 2nd set</c:v>
                </c:pt>
                <c:pt idx="13">
                  <c:v>SI 2nd set</c:v>
                </c:pt>
              </c:strCache>
            </c:strRef>
          </c:cat>
          <c:val>
            <c:numRef>
              <c:f>'41,0 °C'!$K$10:$K$23</c:f>
              <c:numCache>
                <c:formatCode>0.000</c:formatCode>
                <c:ptCount val="14"/>
                <c:pt idx="0">
                  <c:v>-1.4000000000002899E-2</c:v>
                </c:pt>
                <c:pt idx="1">
                  <c:v>0.16825499999999494</c:v>
                </c:pt>
                <c:pt idx="2">
                  <c:v>0.15789999999999793</c:v>
                </c:pt>
                <c:pt idx="5">
                  <c:v>7.2405000000003383E-2</c:v>
                </c:pt>
                <c:pt idx="6">
                  <c:v>0.11525999999999925</c:v>
                </c:pt>
                <c:pt idx="9">
                  <c:v>-1.3046007089078557</c:v>
                </c:pt>
                <c:pt idx="10">
                  <c:v>-1.3857647975763143</c:v>
                </c:pt>
                <c:pt idx="11">
                  <c:v>-0.5946000000000069</c:v>
                </c:pt>
                <c:pt idx="12">
                  <c:v>-0.59965000000000401</c:v>
                </c:pt>
                <c:pt idx="13">
                  <c:v>0.15100000000000335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Local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°C'!$X$69:$X$82</c:f>
                <c:numCache>
                  <c:formatCode>General</c:formatCode>
                  <c:ptCount val="14"/>
                  <c:pt idx="0">
                    <c:v>2.8005429142944648E-2</c:v>
                  </c:pt>
                  <c:pt idx="1">
                    <c:v>2.5270206436302282E-2</c:v>
                  </c:pt>
                  <c:pt idx="2">
                    <c:v>2.4709984486707661E-2</c:v>
                  </c:pt>
                  <c:pt idx="3">
                    <c:v>0.19572305825664316</c:v>
                  </c:pt>
                  <c:pt idx="4">
                    <c:v>0.19954741274527546</c:v>
                  </c:pt>
                  <c:pt idx="5">
                    <c:v>3.6584323573328574E-2</c:v>
                  </c:pt>
                  <c:pt idx="6">
                    <c:v>2.7777639525952833E-2</c:v>
                  </c:pt>
                  <c:pt idx="7">
                    <c:v>2.3145265894634549E-2</c:v>
                  </c:pt>
                  <c:pt idx="8">
                    <c:v>2.1988709223902468E-2</c:v>
                  </c:pt>
                  <c:pt idx="9">
                    <c:v>3.1376318033404321E-2</c:v>
                  </c:pt>
                  <c:pt idx="10">
                    <c:v>3.5664454760073558E-2</c:v>
                  </c:pt>
                  <c:pt idx="11">
                    <c:v>6.5204831109358763E-2</c:v>
                  </c:pt>
                  <c:pt idx="12">
                    <c:v>4.1799880382603967E-2</c:v>
                  </c:pt>
                  <c:pt idx="13">
                    <c:v>2.5995741891533902E-2</c:v>
                  </c:pt>
                </c:numCache>
              </c:numRef>
            </c:plus>
            <c:minus>
              <c:numRef>
                <c:f>'41,0 °C'!$X$69:$X$82</c:f>
                <c:numCache>
                  <c:formatCode>General</c:formatCode>
                  <c:ptCount val="14"/>
                  <c:pt idx="0">
                    <c:v>2.8005429142944648E-2</c:v>
                  </c:pt>
                  <c:pt idx="1">
                    <c:v>2.5270206436302282E-2</c:v>
                  </c:pt>
                  <c:pt idx="2">
                    <c:v>2.4709984486707661E-2</c:v>
                  </c:pt>
                  <c:pt idx="3">
                    <c:v>0.19572305825664316</c:v>
                  </c:pt>
                  <c:pt idx="4">
                    <c:v>0.19954741274527546</c:v>
                  </c:pt>
                  <c:pt idx="5">
                    <c:v>3.6584323573328574E-2</c:v>
                  </c:pt>
                  <c:pt idx="6">
                    <c:v>2.7777639525952833E-2</c:v>
                  </c:pt>
                  <c:pt idx="7">
                    <c:v>2.3145265894634549E-2</c:v>
                  </c:pt>
                  <c:pt idx="8">
                    <c:v>2.1988709223902468E-2</c:v>
                  </c:pt>
                  <c:pt idx="9">
                    <c:v>3.1376318033404321E-2</c:v>
                  </c:pt>
                  <c:pt idx="10">
                    <c:v>3.5664454760073558E-2</c:v>
                  </c:pt>
                  <c:pt idx="11">
                    <c:v>6.5204831109358763E-2</c:v>
                  </c:pt>
                  <c:pt idx="12">
                    <c:v>4.1799880382603967E-2</c:v>
                  </c:pt>
                  <c:pt idx="13">
                    <c:v>2.5995741891533902E-2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'41,0 °C'!$X$10:$X$23</c:f>
              <c:numCache>
                <c:formatCode>0.000</c:formatCode>
                <c:ptCount val="14"/>
                <c:pt idx="0">
                  <c:v>2.5999999999996248E-2</c:v>
                </c:pt>
                <c:pt idx="1">
                  <c:v>0.19992499999999325</c:v>
                </c:pt>
                <c:pt idx="2">
                  <c:v>0.19043000000000632</c:v>
                </c:pt>
                <c:pt idx="3">
                  <c:v>0.3965999999999994</c:v>
                </c:pt>
                <c:pt idx="4">
                  <c:v>0.44300000000000495</c:v>
                </c:pt>
                <c:pt idx="5">
                  <c:v>0.18193000000000126</c:v>
                </c:pt>
                <c:pt idx="6">
                  <c:v>0.15423999999999438</c:v>
                </c:pt>
                <c:pt idx="7">
                  <c:v>0.54510000000000502</c:v>
                </c:pt>
                <c:pt idx="8">
                  <c:v>0.61370000000000147</c:v>
                </c:pt>
                <c:pt idx="9">
                  <c:v>0.16449388879447469</c:v>
                </c:pt>
                <c:pt idx="10">
                  <c:v>9.3200456940586207E-2</c:v>
                </c:pt>
                <c:pt idx="11">
                  <c:v>0.84559999999998325</c:v>
                </c:pt>
                <c:pt idx="12">
                  <c:v>0.96044999999999447</c:v>
                </c:pt>
                <c:pt idx="13">
                  <c:v>0.21099999999999852</c:v>
                </c:pt>
              </c:numCache>
            </c:numRef>
          </c:val>
        </c:ser>
        <c:marker val="1"/>
        <c:axId val="110616576"/>
        <c:axId val="110618112"/>
      </c:lineChart>
      <c:catAx>
        <c:axId val="110616576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18112"/>
        <c:crossesAt val="-1.5"/>
        <c:auto val="1"/>
        <c:lblAlgn val="ctr"/>
        <c:lblOffset val="100"/>
        <c:tickLblSkip val="1"/>
        <c:tickMarkSkip val="1"/>
      </c:catAx>
      <c:valAx>
        <c:axId val="110618112"/>
        <c:scaling>
          <c:orientation val="minMax"/>
          <c:max val="1"/>
          <c:min val="-1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603238866396761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1657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54090150250419"/>
          <c:y val="0.95816464237516874"/>
          <c:w val="0.62186978297161943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2"/>
  <sheetViews>
    <sheetView topLeftCell="A40" workbookViewId="0">
      <selection activeCell="F75" sqref="F75"/>
    </sheetView>
  </sheetViews>
  <sheetFormatPr baseColWidth="10" defaultColWidth="8.88671875" defaultRowHeight="13.2"/>
  <cols>
    <col min="1" max="1" width="10" customWidth="1"/>
    <col min="2" max="2" width="12.109375" customWidth="1"/>
    <col min="3" max="4" width="12.6640625" customWidth="1"/>
    <col min="5" max="5" width="11" customWidth="1"/>
    <col min="6" max="6" width="10.109375" customWidth="1"/>
    <col min="7" max="7" width="12.6640625" customWidth="1"/>
    <col min="8" max="8" width="6.6640625" style="11" customWidth="1"/>
    <col min="9" max="9" width="11" customWidth="1"/>
    <col min="10" max="10" width="10" customWidth="1"/>
    <col min="11" max="11" width="12.109375" customWidth="1"/>
    <col min="12" max="12" width="12.6640625" customWidth="1"/>
    <col min="13" max="13" width="5.5546875" customWidth="1"/>
    <col min="14" max="14" width="10.88671875" customWidth="1"/>
    <col min="15" max="15" width="12.6640625" customWidth="1"/>
    <col min="16" max="16" width="13.109375" customWidth="1"/>
    <col min="17" max="17" width="13.5546875" customWidth="1"/>
    <col min="18" max="18" width="10.6640625" customWidth="1"/>
    <col min="19" max="19" width="10.33203125" customWidth="1"/>
    <col min="20" max="20" width="12.6640625" customWidth="1"/>
    <col min="21" max="21" width="6.88671875" style="11" customWidth="1"/>
    <col min="22" max="22" width="11" customWidth="1"/>
    <col min="23" max="23" width="10.109375" customWidth="1"/>
    <col min="24" max="25" width="12.6640625" customWidth="1"/>
    <col min="26" max="26" width="7.33203125" customWidth="1"/>
  </cols>
  <sheetData>
    <row r="1" spans="1:27">
      <c r="A1" s="7" t="s">
        <v>3</v>
      </c>
      <c r="N1" s="7" t="s">
        <v>3</v>
      </c>
    </row>
    <row r="3" spans="1:27">
      <c r="A3" s="79" t="s">
        <v>25</v>
      </c>
      <c r="B3" s="79"/>
      <c r="C3" s="79"/>
      <c r="D3" s="79"/>
      <c r="E3" s="79" t="s">
        <v>69</v>
      </c>
      <c r="F3" s="79"/>
      <c r="G3" s="79"/>
      <c r="H3" s="79"/>
      <c r="I3" s="79"/>
      <c r="J3" s="79"/>
      <c r="K3" t="s">
        <v>70</v>
      </c>
      <c r="N3" s="79" t="s">
        <v>25</v>
      </c>
      <c r="O3" s="79"/>
      <c r="P3" s="79"/>
      <c r="Q3" s="79"/>
      <c r="R3" s="79" t="s">
        <v>69</v>
      </c>
      <c r="S3" s="79"/>
      <c r="T3" s="79"/>
      <c r="U3" s="79"/>
      <c r="V3" s="79"/>
      <c r="W3" s="79"/>
      <c r="X3" t="s">
        <v>70</v>
      </c>
    </row>
    <row r="4" spans="1:27" ht="15.6">
      <c r="A4" s="2" t="s">
        <v>16</v>
      </c>
      <c r="B4" s="2">
        <v>-243.7645</v>
      </c>
      <c r="D4" s="1"/>
      <c r="E4" s="2" t="s">
        <v>16</v>
      </c>
      <c r="F4" s="2">
        <v>-243.76480000000001</v>
      </c>
      <c r="I4" s="11"/>
      <c r="K4">
        <v>5.0000000000000001E-3</v>
      </c>
      <c r="N4" s="2" t="s">
        <v>16</v>
      </c>
      <c r="O4" s="2">
        <v>-243.7645</v>
      </c>
      <c r="Q4" s="1"/>
      <c r="R4" s="2" t="s">
        <v>16</v>
      </c>
      <c r="S4" s="2">
        <v>-243.76480000000001</v>
      </c>
      <c r="V4" s="11"/>
      <c r="X4">
        <v>5.0000000000000001E-3</v>
      </c>
    </row>
    <row r="5" spans="1:27" ht="15.6">
      <c r="A5" s="2" t="s">
        <v>17</v>
      </c>
      <c r="B5" s="2">
        <f>2.328427</f>
        <v>2.328427</v>
      </c>
      <c r="D5" s="1"/>
      <c r="E5" s="2" t="s">
        <v>17</v>
      </c>
      <c r="F5" s="2">
        <f>2.324767</f>
        <v>2.324767</v>
      </c>
      <c r="I5" s="11"/>
      <c r="K5">
        <f>K4/(2*SQRT(3))</f>
        <v>1.4433756729740645E-3</v>
      </c>
      <c r="N5" s="2" t="s">
        <v>17</v>
      </c>
      <c r="O5" s="2">
        <f>2.328427</f>
        <v>2.328427</v>
      </c>
      <c r="Q5" s="1"/>
      <c r="R5" s="2" t="s">
        <v>17</v>
      </c>
      <c r="S5" s="2">
        <f>2.324767</f>
        <v>2.324767</v>
      </c>
      <c r="V5" s="11"/>
      <c r="X5">
        <f>X4/(2*SQRT(3))</f>
        <v>1.4433756729740645E-3</v>
      </c>
    </row>
    <row r="6" spans="1:27" ht="15.6">
      <c r="A6" s="2" t="s">
        <v>18</v>
      </c>
      <c r="B6" s="2">
        <f>1.085795*10^-3</f>
        <v>1.0857950000000001E-3</v>
      </c>
      <c r="D6" s="1"/>
      <c r="E6" s="2" t="s">
        <v>18</v>
      </c>
      <c r="F6" s="2">
        <f>1.103067*10^-3</f>
        <v>1.1030670000000001E-3</v>
      </c>
      <c r="I6" s="11"/>
      <c r="K6" t="s">
        <v>71</v>
      </c>
      <c r="N6" s="2" t="s">
        <v>18</v>
      </c>
      <c r="O6" s="2">
        <f>1.085795*10^-3</f>
        <v>1.0857950000000001E-3</v>
      </c>
      <c r="Q6" s="1"/>
      <c r="R6" s="2" t="s">
        <v>18</v>
      </c>
      <c r="S6" s="2">
        <f>1.103067*10^-3</f>
        <v>1.1030670000000001E-3</v>
      </c>
      <c r="V6" s="11"/>
      <c r="X6" t="s">
        <v>71</v>
      </c>
    </row>
    <row r="7" spans="1:27">
      <c r="A7" s="2"/>
      <c r="B7" s="2"/>
      <c r="D7" s="1"/>
      <c r="T7" s="3"/>
      <c r="U7" s="74"/>
    </row>
    <row r="8" spans="1:27">
      <c r="A8" s="6" t="s">
        <v>28</v>
      </c>
      <c r="B8" s="2"/>
      <c r="C8" s="2"/>
      <c r="D8" s="1"/>
      <c r="N8" s="6" t="s">
        <v>29</v>
      </c>
      <c r="T8" s="3"/>
      <c r="U8" s="74"/>
    </row>
    <row r="9" spans="1:27" ht="66">
      <c r="A9" s="4" t="s">
        <v>0</v>
      </c>
      <c r="B9" s="4" t="s">
        <v>26</v>
      </c>
      <c r="C9" s="4" t="s">
        <v>27</v>
      </c>
      <c r="D9" s="14" t="s">
        <v>21</v>
      </c>
      <c r="E9" s="14" t="s">
        <v>22</v>
      </c>
      <c r="F9" s="15" t="s">
        <v>30</v>
      </c>
      <c r="G9" s="55" t="s">
        <v>31</v>
      </c>
      <c r="H9" s="71"/>
      <c r="I9" s="18" t="s">
        <v>23</v>
      </c>
      <c r="J9" s="15" t="s">
        <v>30</v>
      </c>
      <c r="K9" s="52" t="s">
        <v>32</v>
      </c>
      <c r="L9" s="64" t="s">
        <v>65</v>
      </c>
      <c r="M9" s="4"/>
      <c r="N9" s="4" t="s">
        <v>0</v>
      </c>
      <c r="O9" s="4" t="s">
        <v>26</v>
      </c>
      <c r="P9" s="4" t="s">
        <v>27</v>
      </c>
      <c r="Q9" s="14" t="s">
        <v>21</v>
      </c>
      <c r="R9" s="14" t="s">
        <v>22</v>
      </c>
      <c r="S9" s="20" t="s">
        <v>33</v>
      </c>
      <c r="T9" s="58" t="s">
        <v>34</v>
      </c>
      <c r="U9" s="71"/>
      <c r="V9" s="18" t="s">
        <v>23</v>
      </c>
      <c r="W9" s="20" t="s">
        <v>33</v>
      </c>
      <c r="X9" s="61" t="s">
        <v>35</v>
      </c>
      <c r="Y9" s="67" t="s">
        <v>67</v>
      </c>
      <c r="Z9" s="20" t="s">
        <v>24</v>
      </c>
    </row>
    <row r="10" spans="1:27" ht="15.6">
      <c r="A10" s="26" t="s">
        <v>1</v>
      </c>
      <c r="B10" s="9">
        <v>39400</v>
      </c>
      <c r="C10" s="23">
        <v>4.1666666666666666E-3</v>
      </c>
      <c r="D10" s="28">
        <v>113.78459200000002</v>
      </c>
      <c r="E10" s="8">
        <f t="shared" ref="E10:E22" si="0">$B$4+D10*$B$5+D10^2*$B$6</f>
        <v>35.232331722436449</v>
      </c>
      <c r="F10" s="10">
        <v>35.21</v>
      </c>
      <c r="G10" s="56">
        <f>E10-F10</f>
        <v>2.2331722436447876E-2</v>
      </c>
      <c r="H10" s="40"/>
      <c r="I10" s="8">
        <v>35.232331722436449</v>
      </c>
      <c r="J10" s="10">
        <v>35.21</v>
      </c>
      <c r="K10" s="53">
        <f>I10-J10</f>
        <v>2.2331722436447876E-2</v>
      </c>
      <c r="L10" s="65">
        <f>G10-K10</f>
        <v>0</v>
      </c>
      <c r="M10" s="5"/>
      <c r="N10" s="11" t="s">
        <v>1</v>
      </c>
      <c r="O10" s="9">
        <v>39400</v>
      </c>
      <c r="P10" s="23">
        <v>4.1666666666666666E-3</v>
      </c>
      <c r="Q10" s="28">
        <v>113.78459200000002</v>
      </c>
      <c r="R10" s="8">
        <f t="shared" ref="R10:R22" si="1">$B$4+Q10*$B$5+Q10^2*$B$6</f>
        <v>35.232331722436449</v>
      </c>
      <c r="S10" s="10">
        <v>35.119999999999997</v>
      </c>
      <c r="T10" s="59">
        <f>R10-S10</f>
        <v>0.11233172243645129</v>
      </c>
      <c r="U10" s="40"/>
      <c r="V10" s="8">
        <v>35.232331722436449</v>
      </c>
      <c r="W10" s="10">
        <v>35.119999999999997</v>
      </c>
      <c r="X10" s="62">
        <f>V10-W10</f>
        <v>0.11233172243645129</v>
      </c>
      <c r="Y10" s="68">
        <f>T10-X10</f>
        <v>0</v>
      </c>
      <c r="Z10" s="21">
        <v>1</v>
      </c>
    </row>
    <row r="11" spans="1:27" ht="15.6">
      <c r="A11" s="26" t="s">
        <v>4</v>
      </c>
      <c r="B11" s="9">
        <v>39426</v>
      </c>
      <c r="C11" s="23">
        <v>4.8611111111111112E-3</v>
      </c>
      <c r="D11" s="12">
        <v>113.78228999999999</v>
      </c>
      <c r="E11" s="13">
        <f t="shared" si="0"/>
        <v>35.226402880040354</v>
      </c>
      <c r="F11" s="16">
        <v>35.17</v>
      </c>
      <c r="G11" s="56">
        <f t="shared" ref="G11:G23" si="2">E11-F11</f>
        <v>5.6402880040351988E-2</v>
      </c>
      <c r="H11" s="40"/>
      <c r="I11" s="19">
        <v>35.521969999999996</v>
      </c>
      <c r="J11" s="16">
        <v>35.44</v>
      </c>
      <c r="K11" s="53">
        <f>I11-J11</f>
        <v>8.1969999999998322E-2</v>
      </c>
      <c r="L11" s="65">
        <f t="shared" ref="L11:L23" si="3">G11-K11</f>
        <v>-2.5567119959646334E-2</v>
      </c>
      <c r="M11" s="5"/>
      <c r="N11" t="s">
        <v>4</v>
      </c>
      <c r="O11" s="9">
        <v>39426</v>
      </c>
      <c r="P11" s="23">
        <v>5.5555555555555558E-3</v>
      </c>
      <c r="Q11" s="12">
        <v>113.78230999999998</v>
      </c>
      <c r="R11" s="13">
        <f t="shared" si="1"/>
        <v>35.226454390350419</v>
      </c>
      <c r="S11" s="22">
        <v>35.19</v>
      </c>
      <c r="T11" s="59">
        <f t="shared" ref="T11:T23" si="4">R11-S11</f>
        <v>3.6454390350421306E-2</v>
      </c>
      <c r="U11" s="40"/>
      <c r="V11" s="19">
        <v>35.524135000000001</v>
      </c>
      <c r="W11" s="22">
        <v>35.42</v>
      </c>
      <c r="X11" s="62">
        <f t="shared" ref="X11:X23" si="5">V11-W11</f>
        <v>0.10413499999999942</v>
      </c>
      <c r="Y11" s="68">
        <f t="shared" ref="Y11:Y23" si="6">T11-X11</f>
        <v>-6.7680609649578116E-2</v>
      </c>
      <c r="Z11" s="21">
        <v>1</v>
      </c>
    </row>
    <row r="12" spans="1:27" ht="15.6">
      <c r="A12" s="26" t="s">
        <v>5</v>
      </c>
      <c r="B12" s="9">
        <v>39454</v>
      </c>
      <c r="C12" s="23">
        <v>4.1666666666666666E-3</v>
      </c>
      <c r="D12" s="12">
        <v>113.78283000000002</v>
      </c>
      <c r="E12" s="13">
        <f t="shared" si="0"/>
        <v>35.227793658717964</v>
      </c>
      <c r="F12" s="16">
        <v>35.159999999999997</v>
      </c>
      <c r="G12" s="56">
        <f t="shared" si="2"/>
        <v>6.7793658717967276E-2</v>
      </c>
      <c r="H12" s="40"/>
      <c r="I12" s="19">
        <v>35.525239999999997</v>
      </c>
      <c r="J12" s="16">
        <v>35.43</v>
      </c>
      <c r="K12" s="53">
        <f t="shared" ref="K12:K22" si="7">I12-J12</f>
        <v>9.5239999999996883E-2</v>
      </c>
      <c r="L12" s="65">
        <f t="shared" si="3"/>
        <v>-2.7446341282029607E-2</v>
      </c>
      <c r="M12" s="5"/>
      <c r="N12" t="s">
        <v>5</v>
      </c>
      <c r="O12" s="9">
        <v>39454</v>
      </c>
      <c r="P12" s="23">
        <v>4.8611111111111112E-3</v>
      </c>
      <c r="Q12" s="12">
        <v>113.78278500000002</v>
      </c>
      <c r="R12" s="13">
        <f t="shared" si="1"/>
        <v>35.227677760470641</v>
      </c>
      <c r="S12" s="22">
        <v>35.200000000000003</v>
      </c>
      <c r="T12" s="59">
        <f t="shared" si="4"/>
        <v>2.7677760470638191E-2</v>
      </c>
      <c r="U12" s="40"/>
      <c r="V12" s="19">
        <v>35.523940000000003</v>
      </c>
      <c r="W12" s="22">
        <v>35.43</v>
      </c>
      <c r="X12" s="62">
        <f t="shared" si="5"/>
        <v>9.3940000000003465E-2</v>
      </c>
      <c r="Y12" s="68">
        <f t="shared" si="6"/>
        <v>-6.6262239529365274E-2</v>
      </c>
      <c r="Z12" s="21">
        <v>1</v>
      </c>
    </row>
    <row r="13" spans="1:27" ht="15.6">
      <c r="A13" s="26" t="s">
        <v>6</v>
      </c>
      <c r="B13" s="9"/>
      <c r="C13" s="23"/>
      <c r="D13" s="12"/>
      <c r="E13" s="13"/>
      <c r="F13" s="16"/>
      <c r="G13" s="56"/>
      <c r="H13" s="40"/>
      <c r="I13" s="19"/>
      <c r="J13" s="16"/>
      <c r="K13" s="53"/>
      <c r="L13" s="65"/>
      <c r="M13" s="5"/>
      <c r="N13" t="s">
        <v>6</v>
      </c>
      <c r="O13" s="9">
        <v>39477</v>
      </c>
      <c r="P13" s="23">
        <v>1.3194444444444444E-2</v>
      </c>
      <c r="Q13" s="12">
        <v>113.783895</v>
      </c>
      <c r="R13" s="13">
        <f t="shared" si="1"/>
        <v>35.230536585187849</v>
      </c>
      <c r="S13" s="22">
        <v>35.4</v>
      </c>
      <c r="T13" s="59">
        <f t="shared" si="4"/>
        <v>-0.16946341481214944</v>
      </c>
      <c r="U13" s="40"/>
      <c r="V13" s="19">
        <v>35.480410678601359</v>
      </c>
      <c r="W13" s="22">
        <v>35.19</v>
      </c>
      <c r="X13" s="62">
        <f t="shared" si="5"/>
        <v>0.29041067860136138</v>
      </c>
      <c r="Y13" s="68">
        <f t="shared" si="6"/>
        <v>-0.45987409341351082</v>
      </c>
      <c r="Z13" s="21">
        <v>1</v>
      </c>
      <c r="AA13" t="s">
        <v>36</v>
      </c>
    </row>
    <row r="14" spans="1:27" ht="15.6">
      <c r="A14" s="26" t="s">
        <v>7</v>
      </c>
      <c r="B14" s="9"/>
      <c r="C14" s="23"/>
      <c r="D14" s="12"/>
      <c r="E14" s="13"/>
      <c r="F14" s="16"/>
      <c r="G14" s="56"/>
      <c r="H14" s="40"/>
      <c r="I14" s="19"/>
      <c r="J14" s="16"/>
      <c r="K14" s="53"/>
      <c r="L14" s="65"/>
      <c r="M14" s="5"/>
      <c r="N14" t="s">
        <v>7</v>
      </c>
      <c r="O14" s="9">
        <v>39497</v>
      </c>
      <c r="P14" s="23">
        <v>8.3333333333333332E-3</v>
      </c>
      <c r="Q14" s="12">
        <v>113.78263499999998</v>
      </c>
      <c r="R14" s="13">
        <f t="shared" si="1"/>
        <v>35.227291433011253</v>
      </c>
      <c r="S14" s="22">
        <v>35.4</v>
      </c>
      <c r="T14" s="59">
        <f t="shared" si="4"/>
        <v>-0.17270856698874582</v>
      </c>
      <c r="U14" s="40"/>
      <c r="V14" s="19">
        <v>35.775149999999996</v>
      </c>
      <c r="W14" s="22">
        <v>35.43</v>
      </c>
      <c r="X14" s="62">
        <f t="shared" si="5"/>
        <v>0.34514999999999674</v>
      </c>
      <c r="Y14" s="68">
        <f t="shared" si="6"/>
        <v>-0.51785856698874255</v>
      </c>
      <c r="Z14" s="21">
        <v>1</v>
      </c>
      <c r="AA14" t="s">
        <v>36</v>
      </c>
    </row>
    <row r="15" spans="1:27" ht="15.6">
      <c r="A15" s="29" t="s">
        <v>8</v>
      </c>
      <c r="B15" s="9"/>
      <c r="C15" s="23"/>
      <c r="D15" s="12"/>
      <c r="E15" s="13"/>
      <c r="F15" s="16"/>
      <c r="G15" s="56"/>
      <c r="H15" s="40"/>
      <c r="I15" s="19"/>
      <c r="J15" s="16"/>
      <c r="K15" s="53"/>
      <c r="L15" s="65"/>
      <c r="M15" s="5"/>
      <c r="N15" s="11" t="s">
        <v>8</v>
      </c>
      <c r="O15" s="9"/>
      <c r="P15" s="23"/>
      <c r="Q15" s="12"/>
      <c r="R15" s="13"/>
      <c r="S15" s="22"/>
      <c r="T15" s="59"/>
      <c r="U15" s="40"/>
      <c r="V15" s="19"/>
      <c r="W15" s="22"/>
      <c r="X15" s="62"/>
      <c r="Y15" s="68"/>
      <c r="Z15" s="21"/>
    </row>
    <row r="16" spans="1:27" ht="15.6">
      <c r="A16" s="26" t="s">
        <v>9</v>
      </c>
      <c r="B16" s="9">
        <v>39517</v>
      </c>
      <c r="C16" s="23">
        <v>5.5555555555555558E-3</v>
      </c>
      <c r="D16" s="12">
        <v>113.78531430000001</v>
      </c>
      <c r="E16" s="13">
        <f t="shared" si="0"/>
        <v>35.234192021447171</v>
      </c>
      <c r="F16" s="16">
        <v>35.18</v>
      </c>
      <c r="G16" s="56">
        <f t="shared" si="2"/>
        <v>5.4192021447171612E-2</v>
      </c>
      <c r="H16" s="40"/>
      <c r="I16" s="19">
        <v>35.503564999999995</v>
      </c>
      <c r="J16" s="16">
        <v>35.44</v>
      </c>
      <c r="K16" s="53">
        <f t="shared" si="7"/>
        <v>6.3564999999996985E-2</v>
      </c>
      <c r="L16" s="65">
        <f t="shared" si="3"/>
        <v>-9.3729785528253728E-3</v>
      </c>
      <c r="M16" s="5"/>
      <c r="N16" t="s">
        <v>9</v>
      </c>
      <c r="O16" s="9">
        <v>39517</v>
      </c>
      <c r="P16" s="23">
        <v>4.8611111111111112E-3</v>
      </c>
      <c r="Q16" s="12">
        <v>113.78527751999999</v>
      </c>
      <c r="R16" s="13">
        <f t="shared" si="1"/>
        <v>35.234097293747581</v>
      </c>
      <c r="S16" s="22">
        <v>35.19</v>
      </c>
      <c r="T16" s="59">
        <f t="shared" si="4"/>
        <v>4.4097293747583421E-2</v>
      </c>
      <c r="U16" s="40"/>
      <c r="V16" s="19">
        <v>35.503705000000004</v>
      </c>
      <c r="W16" s="22">
        <v>35.44</v>
      </c>
      <c r="X16" s="62">
        <f t="shared" si="5"/>
        <v>6.3705000000005896E-2</v>
      </c>
      <c r="Y16" s="68">
        <f t="shared" si="6"/>
        <v>-1.9607706252422474E-2</v>
      </c>
      <c r="Z16" s="21" t="s">
        <v>37</v>
      </c>
    </row>
    <row r="17" spans="1:27" ht="15.6">
      <c r="A17" s="26" t="s">
        <v>10</v>
      </c>
      <c r="B17" s="9"/>
      <c r="C17" s="23"/>
      <c r="D17" s="12"/>
      <c r="E17" s="13"/>
      <c r="F17" s="16"/>
      <c r="G17" s="56"/>
      <c r="H17" s="40"/>
      <c r="I17" s="19"/>
      <c r="J17" s="16"/>
      <c r="K17" s="53"/>
      <c r="L17" s="65"/>
      <c r="M17" s="5"/>
      <c r="N17" t="s">
        <v>10</v>
      </c>
      <c r="O17" s="9">
        <v>39629</v>
      </c>
      <c r="P17" s="23">
        <v>6.2500000000000003E-3</v>
      </c>
      <c r="Q17" s="12">
        <v>113.78054999999998</v>
      </c>
      <c r="R17" s="13">
        <f t="shared" si="1"/>
        <v>35.221921486386989</v>
      </c>
      <c r="S17" s="22">
        <v>34.99</v>
      </c>
      <c r="T17" s="59">
        <f t="shared" si="4"/>
        <v>0.2319214863869874</v>
      </c>
      <c r="U17" s="40"/>
      <c r="V17" s="19">
        <v>35.503399999999999</v>
      </c>
      <c r="W17" s="22">
        <v>35.24</v>
      </c>
      <c r="X17" s="62">
        <f t="shared" si="5"/>
        <v>0.26339999999999719</v>
      </c>
      <c r="Y17" s="68">
        <f t="shared" si="6"/>
        <v>-3.1478513613009795E-2</v>
      </c>
      <c r="Z17" s="21"/>
      <c r="AA17" t="s">
        <v>73</v>
      </c>
    </row>
    <row r="18" spans="1:27" ht="15.6">
      <c r="A18" s="26" t="s">
        <v>11</v>
      </c>
      <c r="B18" s="9"/>
      <c r="C18" s="23"/>
      <c r="D18" s="12"/>
      <c r="E18" s="13"/>
      <c r="F18" s="16"/>
      <c r="G18" s="56"/>
      <c r="H18" s="40"/>
      <c r="I18" s="19"/>
      <c r="J18" s="16"/>
      <c r="K18" s="53"/>
      <c r="L18" s="65"/>
      <c r="M18" s="5"/>
      <c r="N18" t="s">
        <v>11</v>
      </c>
      <c r="O18" s="9">
        <v>39636</v>
      </c>
      <c r="P18" s="23">
        <v>6.2500000000000003E-3</v>
      </c>
      <c r="Q18" s="12">
        <v>113.78074999999997</v>
      </c>
      <c r="R18" s="13">
        <f t="shared" si="1"/>
        <v>35.222436588771338</v>
      </c>
      <c r="S18" s="22">
        <v>34.99</v>
      </c>
      <c r="T18" s="59">
        <f t="shared" si="4"/>
        <v>0.23243658877133555</v>
      </c>
      <c r="U18" s="40"/>
      <c r="V18" s="19">
        <v>35.506350000000005</v>
      </c>
      <c r="W18" s="22">
        <v>35.24</v>
      </c>
      <c r="X18" s="62">
        <f t="shared" si="5"/>
        <v>0.26635000000000275</v>
      </c>
      <c r="Y18" s="68">
        <f t="shared" si="6"/>
        <v>-3.3913411228667201E-2</v>
      </c>
      <c r="Z18" s="21"/>
      <c r="AA18" t="s">
        <v>73</v>
      </c>
    </row>
    <row r="19" spans="1:27" ht="15.6">
      <c r="A19" s="26" t="s">
        <v>12</v>
      </c>
      <c r="B19" s="9">
        <v>39647</v>
      </c>
      <c r="C19" s="23">
        <v>39.022916666666667</v>
      </c>
      <c r="D19" s="12">
        <v>113.78650895116701</v>
      </c>
      <c r="E19" s="13">
        <f t="shared" si="0"/>
        <v>35.237268873420263</v>
      </c>
      <c r="F19" s="16">
        <v>36.159999999999997</v>
      </c>
      <c r="G19" s="56">
        <f t="shared" si="2"/>
        <v>-0.922731126579734</v>
      </c>
      <c r="H19" s="40"/>
      <c r="I19" s="19">
        <v>35.215410454640917</v>
      </c>
      <c r="J19" s="16">
        <v>36.130000000000003</v>
      </c>
      <c r="K19" s="53">
        <f t="shared" si="7"/>
        <v>-0.91458954535908532</v>
      </c>
      <c r="L19" s="65">
        <f t="shared" si="3"/>
        <v>-8.1415812206486748E-3</v>
      </c>
      <c r="M19" s="5"/>
      <c r="N19" t="s">
        <v>12</v>
      </c>
      <c r="O19" s="9">
        <v>39647</v>
      </c>
      <c r="P19" s="23">
        <v>2.013888888888889E-2</v>
      </c>
      <c r="Q19" s="12">
        <v>113.78641757238002</v>
      </c>
      <c r="R19" s="13">
        <f t="shared" si="1"/>
        <v>35.237033525111421</v>
      </c>
      <c r="S19" s="22">
        <v>35.107500000000002</v>
      </c>
      <c r="T19" s="59">
        <f t="shared" si="4"/>
        <v>0.12953352511141958</v>
      </c>
      <c r="U19" s="40"/>
      <c r="V19" s="19">
        <v>35.215927007489029</v>
      </c>
      <c r="W19" s="22">
        <v>35.08</v>
      </c>
      <c r="X19" s="62">
        <f t="shared" si="5"/>
        <v>0.13592700748903042</v>
      </c>
      <c r="Y19" s="68">
        <f t="shared" si="6"/>
        <v>-6.3934823776108374E-3</v>
      </c>
      <c r="Z19" s="21" t="s">
        <v>38</v>
      </c>
    </row>
    <row r="20" spans="1:27" ht="15.6">
      <c r="A20" s="26" t="s">
        <v>13</v>
      </c>
      <c r="B20" s="9">
        <v>39653</v>
      </c>
      <c r="C20" s="23">
        <v>1.7361111111111112E-2</v>
      </c>
      <c r="D20" s="12">
        <v>113.78637307229101</v>
      </c>
      <c r="E20" s="13">
        <f t="shared" si="0"/>
        <v>35.236918914046484</v>
      </c>
      <c r="F20" s="16">
        <v>36.119999999999997</v>
      </c>
      <c r="G20" s="56">
        <f t="shared" si="2"/>
        <v>-0.88308108595351342</v>
      </c>
      <c r="H20" s="40"/>
      <c r="I20" s="19">
        <v>35.216830974973256</v>
      </c>
      <c r="J20" s="16">
        <v>36.1</v>
      </c>
      <c r="K20" s="53">
        <f t="shared" si="7"/>
        <v>-0.88316902502674566</v>
      </c>
      <c r="L20" s="65">
        <f t="shared" si="3"/>
        <v>8.7939073232234932E-5</v>
      </c>
      <c r="M20" s="5"/>
      <c r="N20" t="s">
        <v>13</v>
      </c>
      <c r="O20" s="9">
        <v>39653</v>
      </c>
      <c r="P20" s="23">
        <v>1.6666666666666666E-2</v>
      </c>
      <c r="Q20" s="12">
        <v>113.78632257218999</v>
      </c>
      <c r="R20" s="13">
        <f t="shared" si="1"/>
        <v>35.236788849809415</v>
      </c>
      <c r="S20" s="22">
        <v>35.090000000000003</v>
      </c>
      <c r="T20" s="59">
        <f t="shared" si="4"/>
        <v>0.1467888498094112</v>
      </c>
      <c r="U20" s="40"/>
      <c r="V20" s="19">
        <v>35.217089251397326</v>
      </c>
      <c r="W20" s="22">
        <v>35.06</v>
      </c>
      <c r="X20" s="62">
        <f t="shared" si="5"/>
        <v>0.15708925139732344</v>
      </c>
      <c r="Y20" s="68">
        <f t="shared" si="6"/>
        <v>-1.0300401587912233E-2</v>
      </c>
      <c r="Z20" s="21" t="s">
        <v>38</v>
      </c>
    </row>
    <row r="21" spans="1:27" ht="15.6">
      <c r="A21" s="26" t="s">
        <v>14</v>
      </c>
      <c r="B21" s="9">
        <v>39727</v>
      </c>
      <c r="C21" s="23">
        <v>1.3888888888888888E-2</v>
      </c>
      <c r="D21" s="12">
        <v>113.78418500000001</v>
      </c>
      <c r="E21" s="13">
        <f t="shared" si="0"/>
        <v>35.231283485780061</v>
      </c>
      <c r="F21" s="16">
        <v>35.72</v>
      </c>
      <c r="G21" s="56">
        <f t="shared" si="2"/>
        <v>-0.48871651421993789</v>
      </c>
      <c r="H21" s="40"/>
      <c r="I21" s="19">
        <v>35.48845</v>
      </c>
      <c r="J21" s="16">
        <v>35.979999999999997</v>
      </c>
      <c r="K21" s="53">
        <f t="shared" si="7"/>
        <v>-0.4915499999999966</v>
      </c>
      <c r="L21" s="65">
        <f t="shared" si="3"/>
        <v>2.8334857800587088E-3</v>
      </c>
      <c r="M21" s="5"/>
      <c r="N21" t="s">
        <v>14</v>
      </c>
      <c r="O21" s="9">
        <v>39727</v>
      </c>
      <c r="P21" s="23">
        <v>1.3888888888888888E-2</v>
      </c>
      <c r="Q21" s="12">
        <v>113.78415</v>
      </c>
      <c r="R21" s="13">
        <f t="shared" si="1"/>
        <v>35.231193342595461</v>
      </c>
      <c r="S21" s="22">
        <v>34.6</v>
      </c>
      <c r="T21" s="59">
        <f t="shared" si="4"/>
        <v>0.63119334259545923</v>
      </c>
      <c r="U21" s="40"/>
      <c r="V21" s="19">
        <v>35.489349999999995</v>
      </c>
      <c r="W21" s="22">
        <v>34.799999999999997</v>
      </c>
      <c r="X21" s="62">
        <f t="shared" si="5"/>
        <v>0.68934999999999746</v>
      </c>
      <c r="Y21" s="68">
        <f t="shared" si="6"/>
        <v>-5.8156657404538237E-2</v>
      </c>
      <c r="Z21" s="21">
        <v>1</v>
      </c>
    </row>
    <row r="22" spans="1:27" ht="15.6">
      <c r="A22" s="26" t="s">
        <v>15</v>
      </c>
      <c r="B22" s="9">
        <v>39741</v>
      </c>
      <c r="C22" s="23">
        <v>1.7361111111111112E-2</v>
      </c>
      <c r="D22" s="12">
        <v>113.78419000000001</v>
      </c>
      <c r="E22" s="13">
        <f t="shared" si="0"/>
        <v>35.231296363378092</v>
      </c>
      <c r="F22" s="16">
        <v>35.659999999999997</v>
      </c>
      <c r="G22" s="56">
        <f t="shared" si="2"/>
        <v>-0.42870363662190414</v>
      </c>
      <c r="H22" s="40"/>
      <c r="I22" s="19">
        <v>35.491250000000001</v>
      </c>
      <c r="J22" s="16">
        <v>35.909999999999997</v>
      </c>
      <c r="K22" s="53">
        <f t="shared" si="7"/>
        <v>-0.41874999999999574</v>
      </c>
      <c r="L22" s="65">
        <f t="shared" si="3"/>
        <v>-9.9536366219084016E-3</v>
      </c>
      <c r="M22" s="5"/>
      <c r="N22" t="s">
        <v>15</v>
      </c>
      <c r="O22" s="9">
        <v>39741</v>
      </c>
      <c r="P22" s="23">
        <v>1.3888888888888888E-2</v>
      </c>
      <c r="Q22" s="12">
        <v>113.78421500000002</v>
      </c>
      <c r="R22" s="13">
        <f t="shared" si="1"/>
        <v>35.231360751369039</v>
      </c>
      <c r="S22" s="22">
        <v>34.67</v>
      </c>
      <c r="T22" s="59">
        <f t="shared" si="4"/>
        <v>0.56136075136903685</v>
      </c>
      <c r="U22" s="40"/>
      <c r="V22" s="19">
        <v>35.4925</v>
      </c>
      <c r="W22" s="22">
        <v>34.9</v>
      </c>
      <c r="X22" s="62">
        <f t="shared" si="5"/>
        <v>0.59250000000000114</v>
      </c>
      <c r="Y22" s="68">
        <f t="shared" si="6"/>
        <v>-3.1139248630964289E-2</v>
      </c>
      <c r="Z22" s="21">
        <v>1</v>
      </c>
    </row>
    <row r="23" spans="1:27" ht="15.6">
      <c r="A23" s="26" t="s">
        <v>2</v>
      </c>
      <c r="B23" s="9">
        <v>39783</v>
      </c>
      <c r="C23" s="23">
        <v>3.4722222222222222E-5</v>
      </c>
      <c r="D23" s="28">
        <v>113.7839</v>
      </c>
      <c r="E23" s="8">
        <v>35.237099999999998</v>
      </c>
      <c r="F23" s="10">
        <v>35.19</v>
      </c>
      <c r="G23" s="56">
        <f t="shared" si="2"/>
        <v>4.7100000000000364E-2</v>
      </c>
      <c r="H23" s="40"/>
      <c r="I23" s="8">
        <v>35.237099999999998</v>
      </c>
      <c r="J23" s="24">
        <v>35.19</v>
      </c>
      <c r="K23" s="53">
        <f>I23-J23</f>
        <v>4.7100000000000364E-2</v>
      </c>
      <c r="L23" s="65">
        <f t="shared" si="3"/>
        <v>0</v>
      </c>
      <c r="M23" s="5"/>
      <c r="N23" s="11" t="s">
        <v>2</v>
      </c>
      <c r="O23" s="9">
        <v>39783</v>
      </c>
      <c r="P23" s="23">
        <v>3.4722222222222222E-5</v>
      </c>
      <c r="Q23" s="28">
        <v>113.7839</v>
      </c>
      <c r="R23" s="8">
        <v>35.237099999999998</v>
      </c>
      <c r="S23" s="10">
        <v>35.119999999999997</v>
      </c>
      <c r="T23" s="59">
        <f t="shared" si="4"/>
        <v>0.11710000000000065</v>
      </c>
      <c r="U23" s="40"/>
      <c r="V23" s="8">
        <v>35.237099999999998</v>
      </c>
      <c r="W23" s="10">
        <v>35.119999999999997</v>
      </c>
      <c r="X23" s="62">
        <f t="shared" si="5"/>
        <v>0.11710000000000065</v>
      </c>
      <c r="Y23" s="68">
        <f t="shared" si="6"/>
        <v>0</v>
      </c>
      <c r="Z23" s="21"/>
    </row>
    <row r="24" spans="1:27">
      <c r="A24" s="26"/>
      <c r="B24" s="9"/>
      <c r="C24" s="23"/>
      <c r="D24" s="37"/>
      <c r="E24" s="40"/>
      <c r="F24" s="41"/>
      <c r="G24" s="40"/>
      <c r="H24" s="40"/>
      <c r="I24" s="40"/>
      <c r="J24" s="42"/>
      <c r="K24" s="40"/>
      <c r="L24" s="40"/>
      <c r="M24" s="5"/>
      <c r="N24" s="11"/>
      <c r="O24" s="9"/>
      <c r="P24" s="23"/>
      <c r="Q24" s="37"/>
      <c r="R24" s="40"/>
      <c r="S24" s="41"/>
      <c r="T24" s="40"/>
      <c r="U24" s="40"/>
      <c r="V24" s="40"/>
      <c r="W24" s="41"/>
      <c r="X24" s="40"/>
      <c r="Y24" s="40"/>
      <c r="Z24" s="49"/>
    </row>
    <row r="25" spans="1:27">
      <c r="A25" s="26"/>
      <c r="B25" s="9"/>
      <c r="C25" s="23"/>
      <c r="D25" s="37"/>
      <c r="E25" s="40"/>
      <c r="F25" s="41"/>
      <c r="G25" s="40"/>
      <c r="H25" s="40"/>
      <c r="I25" s="40"/>
      <c r="J25" s="42"/>
      <c r="K25" s="40"/>
      <c r="L25" s="40"/>
      <c r="M25" s="5"/>
      <c r="N25" s="11"/>
      <c r="O25" s="9"/>
      <c r="P25" s="23"/>
      <c r="Q25" s="37"/>
      <c r="R25" s="40"/>
      <c r="S25" s="41"/>
      <c r="T25" s="40"/>
      <c r="U25" s="40"/>
      <c r="V25" s="40"/>
      <c r="W25" s="41"/>
      <c r="X25" s="40"/>
      <c r="Y25" s="40"/>
      <c r="Z25" s="49"/>
    </row>
    <row r="26" spans="1:27">
      <c r="A26" s="26"/>
      <c r="B26" s="9"/>
      <c r="C26" s="23"/>
      <c r="D26" s="37"/>
      <c r="E26" s="40"/>
      <c r="F26" s="41"/>
      <c r="G26" s="40"/>
      <c r="H26" s="40"/>
      <c r="I26" s="40"/>
      <c r="J26" s="42"/>
      <c r="K26" s="40"/>
      <c r="L26" s="40"/>
      <c r="M26" s="5"/>
      <c r="N26" s="11"/>
      <c r="O26" s="9"/>
      <c r="P26" s="23"/>
      <c r="Q26" s="37"/>
      <c r="R26" s="40"/>
      <c r="S26" s="41"/>
      <c r="T26" s="40"/>
      <c r="U26" s="40"/>
      <c r="V26" s="40"/>
      <c r="W26" s="41"/>
      <c r="X26" s="40"/>
      <c r="Y26" s="40"/>
      <c r="Z26" s="49"/>
    </row>
    <row r="32" spans="1:27">
      <c r="A32" s="30" t="s">
        <v>39</v>
      </c>
      <c r="B32" s="34"/>
      <c r="C32" s="34"/>
      <c r="D32" s="34"/>
      <c r="E32" s="34"/>
      <c r="F32" s="34"/>
      <c r="G32" s="34"/>
      <c r="H32" s="72"/>
      <c r="I32" s="34"/>
      <c r="J32" s="34"/>
      <c r="K32" s="34"/>
      <c r="L32" s="34"/>
      <c r="M32" s="34"/>
      <c r="N32" s="30" t="s">
        <v>40</v>
      </c>
      <c r="O32" s="34"/>
      <c r="P32" s="34"/>
      <c r="Q32" s="34"/>
      <c r="R32" s="34"/>
      <c r="S32" s="34"/>
      <c r="T32" s="34"/>
      <c r="U32" s="72"/>
      <c r="V32" s="34"/>
      <c r="W32" s="34"/>
      <c r="X32" s="34"/>
      <c r="Y32" s="34"/>
    </row>
    <row r="33" spans="1:25">
      <c r="A33" s="30"/>
      <c r="B33" s="34"/>
      <c r="C33" s="34"/>
      <c r="D33" s="34"/>
      <c r="E33" s="34"/>
      <c r="F33" s="34"/>
      <c r="G33" s="34"/>
      <c r="H33" s="72"/>
      <c r="I33" s="34"/>
      <c r="J33" s="34"/>
      <c r="K33" s="34"/>
      <c r="L33" s="34"/>
      <c r="M33" s="34"/>
      <c r="N33" s="30"/>
      <c r="O33" s="34"/>
      <c r="P33" s="34"/>
      <c r="Q33" s="34"/>
      <c r="R33" s="34"/>
      <c r="S33" s="34"/>
      <c r="T33" s="34"/>
      <c r="U33" s="72"/>
      <c r="V33" s="34"/>
      <c r="W33" s="34"/>
      <c r="X33" s="34"/>
      <c r="Y33" s="34"/>
    </row>
    <row r="34" spans="1:25" ht="18">
      <c r="A34" s="30"/>
      <c r="B34" s="31" t="s">
        <v>41</v>
      </c>
      <c r="C34" s="31" t="s">
        <v>42</v>
      </c>
      <c r="D34" s="31" t="s">
        <v>43</v>
      </c>
      <c r="E34" s="31" t="s">
        <v>44</v>
      </c>
      <c r="F34" s="31" t="s">
        <v>45</v>
      </c>
      <c r="G34" s="31" t="s">
        <v>46</v>
      </c>
      <c r="H34" s="31" t="s">
        <v>72</v>
      </c>
      <c r="I34" s="31" t="s">
        <v>47</v>
      </c>
      <c r="J34" s="31" t="s">
        <v>48</v>
      </c>
      <c r="K34" s="31" t="s">
        <v>68</v>
      </c>
      <c r="L34" s="31" t="s">
        <v>68</v>
      </c>
      <c r="M34" s="34"/>
      <c r="N34" s="30"/>
      <c r="O34" s="31" t="s">
        <v>41</v>
      </c>
      <c r="P34" s="31" t="s">
        <v>42</v>
      </c>
      <c r="Q34" s="31" t="s">
        <v>43</v>
      </c>
      <c r="R34" s="31" t="s">
        <v>44</v>
      </c>
      <c r="S34" s="31" t="s">
        <v>45</v>
      </c>
      <c r="T34" s="31" t="s">
        <v>46</v>
      </c>
      <c r="U34" s="31" t="s">
        <v>72</v>
      </c>
      <c r="V34" s="31" t="s">
        <v>47</v>
      </c>
      <c r="W34" s="31" t="s">
        <v>48</v>
      </c>
      <c r="X34" s="31" t="s">
        <v>68</v>
      </c>
      <c r="Y34" s="31" t="s">
        <v>68</v>
      </c>
    </row>
    <row r="35" spans="1:25" ht="15.6">
      <c r="A35" s="32" t="s">
        <v>49</v>
      </c>
      <c r="B35" s="35">
        <v>6.8633274115312299E-3</v>
      </c>
      <c r="C35" s="35">
        <v>2.1467188799564288E-4</v>
      </c>
      <c r="D35" s="34">
        <f>0.007/2</f>
        <v>3.5000000000000001E-3</v>
      </c>
      <c r="E35" s="34">
        <v>1.9E-3</v>
      </c>
      <c r="F35" s="34">
        <f>0.01/2</f>
        <v>5.0000000000000001E-3</v>
      </c>
      <c r="G35" s="34">
        <v>5.0000000000000001E-4</v>
      </c>
      <c r="H35" s="11">
        <f>$K$5</f>
        <v>1.4433756729740645E-3</v>
      </c>
      <c r="I35" s="35">
        <f>0.01/2/SQRT(3)</f>
        <v>2.886751345948129E-3</v>
      </c>
      <c r="J35" s="34"/>
      <c r="K35" s="57">
        <f>SQRT(B35^2+C35^2+D35^2+E35^2+F35^2+G35^2+H35^2+I35^2+J35^2)</f>
        <v>9.9336807802565437E-3</v>
      </c>
      <c r="L35" s="65">
        <f>SQRT(K35^2+K69^2)</f>
        <v>1.3974000656746198E-2</v>
      </c>
      <c r="M35" s="34"/>
      <c r="N35" s="32" t="s">
        <v>49</v>
      </c>
      <c r="O35" s="35">
        <v>2.6177531547009452E-2</v>
      </c>
      <c r="P35" s="35">
        <v>3.6686003487803313E-4</v>
      </c>
      <c r="Q35" s="34">
        <f>0.007/2</f>
        <v>3.5000000000000001E-3</v>
      </c>
      <c r="R35" s="34">
        <v>1.9E-3</v>
      </c>
      <c r="S35" s="34">
        <f>0.01/2</f>
        <v>5.0000000000000001E-3</v>
      </c>
      <c r="T35" s="34">
        <v>5.0000000000000001E-4</v>
      </c>
      <c r="U35" s="11">
        <f>$K$5</f>
        <v>1.4433756729740645E-3</v>
      </c>
      <c r="V35" s="35">
        <f>0.01/2/SQRT(3)</f>
        <v>2.886751345948129E-3</v>
      </c>
      <c r="W35" s="34"/>
      <c r="X35" s="60">
        <f>SQRT(O35^2+P35^2+Q35^2+R35^2+S35^2+T35^2+U35^2+V35^2+W35^2)</f>
        <v>2.7146351704170717E-2</v>
      </c>
      <c r="Y35" s="68">
        <f>SQRT(X35^2+X69^2)</f>
        <v>3.8363595873689052E-2</v>
      </c>
    </row>
    <row r="36" spans="1:25" ht="15.6">
      <c r="A36" s="32" t="s">
        <v>50</v>
      </c>
      <c r="B36" s="35">
        <v>0.01</v>
      </c>
      <c r="C36" s="35">
        <v>1E-3</v>
      </c>
      <c r="D36" s="34">
        <f t="shared" ref="D36:D48" si="8">0.007/2</f>
        <v>3.5000000000000001E-3</v>
      </c>
      <c r="E36" s="34">
        <v>1.9E-3</v>
      </c>
      <c r="F36" s="34">
        <f t="shared" ref="F36:F48" si="9">0.01/2</f>
        <v>5.0000000000000001E-3</v>
      </c>
      <c r="G36" s="35">
        <v>5.0000000000000001E-4</v>
      </c>
      <c r="H36" s="11">
        <f>$K$5</f>
        <v>1.4433756729740645E-3</v>
      </c>
      <c r="I36" s="35">
        <f t="shared" ref="I36:I48" si="10">0.01/2/SQRT(3)</f>
        <v>2.886751345948129E-3</v>
      </c>
      <c r="J36" s="34"/>
      <c r="K36" s="57">
        <f>SQRT(B36^2+C36^2+D36^2+E36^2+F36^2+G36^2+H36^2+I36^2+J36^2)</f>
        <v>1.2350168689806089E-2</v>
      </c>
      <c r="L36" s="65">
        <f t="shared" ref="L36:L48" si="11">SQRT(K36^2+K70^2)</f>
        <v>2.0077599458102554E-2</v>
      </c>
      <c r="M36" s="34"/>
      <c r="N36" s="32" t="s">
        <v>50</v>
      </c>
      <c r="O36" s="35">
        <v>0.02</v>
      </c>
      <c r="P36" s="35">
        <v>1E-3</v>
      </c>
      <c r="Q36" s="34">
        <f t="shared" ref="Q36:Q48" si="12">0.007/2</f>
        <v>3.5000000000000001E-3</v>
      </c>
      <c r="R36" s="34">
        <v>1.9E-3</v>
      </c>
      <c r="S36" s="34">
        <f t="shared" ref="S36:S48" si="13">0.01/2</f>
        <v>5.0000000000000001E-3</v>
      </c>
      <c r="T36" s="35">
        <v>5.0000000000000001E-4</v>
      </c>
      <c r="U36" s="11">
        <f>$K$5</f>
        <v>1.4433756729740645E-3</v>
      </c>
      <c r="V36" s="35">
        <f t="shared" ref="V36:V48" si="14">0.01/2/SQRT(3)</f>
        <v>2.886751345948129E-3</v>
      </c>
      <c r="W36" s="34"/>
      <c r="X36" s="60">
        <f t="shared" ref="X36:X48" si="15">SQRT(O36^2+P36^2+Q36^2+R36^2+S36^2+T36^2+U36^2+V36^2+W36^2)</f>
        <v>2.1272674177607916E-2</v>
      </c>
      <c r="Y36" s="68">
        <f t="shared" ref="Y36:Y48" si="16">SQRT(X36^2+X70^2)</f>
        <v>3.315282793367709E-2</v>
      </c>
    </row>
    <row r="37" spans="1:25" ht="15.6">
      <c r="A37" s="32" t="s">
        <v>51</v>
      </c>
      <c r="B37" s="35">
        <v>1.2E-2</v>
      </c>
      <c r="C37" s="35">
        <v>1E-3</v>
      </c>
      <c r="D37" s="34">
        <f t="shared" si="8"/>
        <v>3.5000000000000001E-3</v>
      </c>
      <c r="E37" s="34">
        <v>1.9E-3</v>
      </c>
      <c r="F37" s="34">
        <f t="shared" si="9"/>
        <v>5.0000000000000001E-3</v>
      </c>
      <c r="G37" s="35">
        <v>5.0000000000000001E-4</v>
      </c>
      <c r="H37" s="11">
        <f>$K$5</f>
        <v>1.4433756729740645E-3</v>
      </c>
      <c r="I37" s="35">
        <f t="shared" si="10"/>
        <v>2.886751345948129E-3</v>
      </c>
      <c r="J37" s="34"/>
      <c r="K37" s="57">
        <f>SQRT(B37^2+C37^2+D37^2+E37^2+F37^2+G37^2+H37^2+I37^2+J37^2)</f>
        <v>1.4018796905108037E-2</v>
      </c>
      <c r="L37" s="65">
        <f t="shared" si="11"/>
        <v>2.2871598107696803E-2</v>
      </c>
      <c r="M37" s="34"/>
      <c r="N37" s="32" t="s">
        <v>51</v>
      </c>
      <c r="O37" s="35">
        <v>1.7000000000000001E-2</v>
      </c>
      <c r="P37" s="35">
        <v>1E-3</v>
      </c>
      <c r="Q37" s="34">
        <f t="shared" si="12"/>
        <v>3.5000000000000001E-3</v>
      </c>
      <c r="R37" s="34">
        <v>1.9E-3</v>
      </c>
      <c r="S37" s="34">
        <f t="shared" si="13"/>
        <v>5.0000000000000001E-3</v>
      </c>
      <c r="T37" s="35">
        <v>5.0000000000000001E-4</v>
      </c>
      <c r="U37" s="11">
        <f>$K$5</f>
        <v>1.4433756729740645E-3</v>
      </c>
      <c r="V37" s="35">
        <f t="shared" si="14"/>
        <v>2.886751345948129E-3</v>
      </c>
      <c r="W37" s="34"/>
      <c r="X37" s="60">
        <f t="shared" si="15"/>
        <v>1.8480440110199396E-2</v>
      </c>
      <c r="Y37" s="68">
        <f t="shared" si="16"/>
        <v>2.5847823892931488E-2</v>
      </c>
    </row>
    <row r="38" spans="1:25" ht="15.6">
      <c r="A38" s="32" t="s">
        <v>52</v>
      </c>
      <c r="B38" s="35"/>
      <c r="C38" s="35"/>
      <c r="D38" s="34"/>
      <c r="E38" s="34"/>
      <c r="F38" s="34"/>
      <c r="G38" s="34"/>
      <c r="H38" s="72"/>
      <c r="I38" s="35"/>
      <c r="J38" s="34"/>
      <c r="K38" s="57"/>
      <c r="L38" s="65"/>
      <c r="M38" s="34"/>
      <c r="N38" s="32" t="s">
        <v>52</v>
      </c>
      <c r="O38" s="33">
        <v>3.9399999999999998E-2</v>
      </c>
      <c r="P38" s="33">
        <v>1.5E-3</v>
      </c>
      <c r="Q38">
        <f t="shared" si="12"/>
        <v>3.5000000000000001E-3</v>
      </c>
      <c r="R38">
        <v>1.9E-3</v>
      </c>
      <c r="S38">
        <f t="shared" si="13"/>
        <v>5.0000000000000001E-3</v>
      </c>
      <c r="T38">
        <v>5.0000000000000001E-4</v>
      </c>
      <c r="U38" s="72"/>
      <c r="V38" s="33">
        <f>0.05/SQRT(3)</f>
        <v>2.8867513459481291E-2</v>
      </c>
      <c r="W38">
        <v>2.3E-3</v>
      </c>
      <c r="X38" s="60">
        <f t="shared" si="15"/>
        <v>4.9339064982357878E-2</v>
      </c>
      <c r="Y38" s="68">
        <f t="shared" si="16"/>
        <v>0.19503960537969373</v>
      </c>
    </row>
    <row r="39" spans="1:25" ht="15.6">
      <c r="A39" s="32" t="s">
        <v>53</v>
      </c>
      <c r="B39" s="35"/>
      <c r="C39" s="35"/>
      <c r="D39" s="34"/>
      <c r="E39" s="34"/>
      <c r="F39" s="34"/>
      <c r="G39" s="34"/>
      <c r="H39" s="72"/>
      <c r="I39" s="35"/>
      <c r="J39" s="34"/>
      <c r="K39" s="57"/>
      <c r="L39" s="65"/>
      <c r="M39" s="34"/>
      <c r="N39" s="32" t="s">
        <v>53</v>
      </c>
      <c r="O39" s="33">
        <v>2.2360000000000001E-2</v>
      </c>
      <c r="P39" s="33">
        <v>8.5000000000000006E-3</v>
      </c>
      <c r="Q39">
        <f t="shared" si="12"/>
        <v>3.5000000000000001E-3</v>
      </c>
      <c r="R39">
        <v>1.9E-3</v>
      </c>
      <c r="S39">
        <f t="shared" si="13"/>
        <v>5.0000000000000001E-3</v>
      </c>
      <c r="T39">
        <v>5.0000000000000001E-4</v>
      </c>
      <c r="U39" s="72"/>
      <c r="V39" s="33">
        <v>2.8867513459481291E-2</v>
      </c>
      <c r="W39">
        <v>2.3E-3</v>
      </c>
      <c r="X39" s="60">
        <f t="shared" si="15"/>
        <v>3.8104500171677012E-2</v>
      </c>
      <c r="Y39" s="68">
        <f t="shared" si="16"/>
        <v>0.18757889557907803</v>
      </c>
    </row>
    <row r="40" spans="1:25" ht="15.6">
      <c r="A40" s="32" t="s">
        <v>54</v>
      </c>
      <c r="B40" s="35"/>
      <c r="C40" s="35"/>
      <c r="D40" s="34"/>
      <c r="E40" s="34"/>
      <c r="F40" s="34"/>
      <c r="G40" s="34"/>
      <c r="H40" s="72"/>
      <c r="I40" s="35"/>
      <c r="J40" s="34"/>
      <c r="K40" s="57"/>
      <c r="L40" s="65"/>
      <c r="M40" s="34"/>
      <c r="N40" s="32" t="s">
        <v>54</v>
      </c>
      <c r="O40" s="35"/>
      <c r="P40" s="35"/>
      <c r="Q40" s="34"/>
      <c r="R40" s="34"/>
      <c r="S40" s="34"/>
      <c r="T40" s="34"/>
      <c r="U40" s="72"/>
      <c r="V40" s="35"/>
      <c r="W40" s="34"/>
      <c r="X40" s="60"/>
      <c r="Y40" s="68"/>
    </row>
    <row r="41" spans="1:25" ht="15.6">
      <c r="A41" s="32" t="s">
        <v>55</v>
      </c>
      <c r="B41" s="33">
        <v>2.3395906069641641E-2</v>
      </c>
      <c r="C41" s="33">
        <v>1.6902210847810661E-4</v>
      </c>
      <c r="D41" s="34">
        <f t="shared" si="8"/>
        <v>3.5000000000000001E-3</v>
      </c>
      <c r="E41" s="34">
        <v>1.9E-3</v>
      </c>
      <c r="F41" s="34">
        <f t="shared" si="9"/>
        <v>5.0000000000000001E-3</v>
      </c>
      <c r="G41" s="34">
        <v>5.0000000000000001E-4</v>
      </c>
      <c r="H41" s="11">
        <f>$K$5</f>
        <v>1.4433756729740645E-3</v>
      </c>
      <c r="I41" s="35">
        <f t="shared" si="10"/>
        <v>2.886751345948129E-3</v>
      </c>
      <c r="J41" s="34"/>
      <c r="K41" s="57">
        <f>SQRT(B41^2+C41^2+D41^2+E41^2+F41^2+G41^2+H41^2+I41^2+J41^2)</f>
        <v>2.4472916784872938E-2</v>
      </c>
      <c r="L41" s="65">
        <f t="shared" si="11"/>
        <v>3.6023466928273656E-2</v>
      </c>
      <c r="M41" s="34"/>
      <c r="N41" s="32" t="s">
        <v>55</v>
      </c>
      <c r="O41" s="33">
        <v>2.2820812299889283E-2</v>
      </c>
      <c r="P41" s="33">
        <v>3.3085446363489328E-4</v>
      </c>
      <c r="Q41" s="34">
        <f t="shared" si="12"/>
        <v>3.5000000000000001E-3</v>
      </c>
      <c r="R41" s="34">
        <v>1.9E-3</v>
      </c>
      <c r="S41" s="34">
        <f t="shared" si="13"/>
        <v>5.0000000000000001E-3</v>
      </c>
      <c r="T41" s="34">
        <v>5.0000000000000001E-4</v>
      </c>
      <c r="U41" s="11">
        <f t="shared" ref="U41:U48" si="17">$K$5</f>
        <v>1.4433756729740645E-3</v>
      </c>
      <c r="V41" s="35">
        <f t="shared" si="14"/>
        <v>2.886751345948129E-3</v>
      </c>
      <c r="W41" s="34"/>
      <c r="X41" s="60">
        <f t="shared" si="15"/>
        <v>2.3925417558938272E-2</v>
      </c>
      <c r="Y41" s="68">
        <f t="shared" si="16"/>
        <v>3.9087738190350642E-2</v>
      </c>
    </row>
    <row r="42" spans="1:25" ht="15.6">
      <c r="A42" s="32" t="s">
        <v>56</v>
      </c>
      <c r="B42" s="35"/>
      <c r="C42" s="35"/>
      <c r="D42" s="34"/>
      <c r="E42" s="34"/>
      <c r="F42" s="34"/>
      <c r="G42" s="34"/>
      <c r="H42" s="72"/>
      <c r="I42" s="35"/>
      <c r="J42" s="34"/>
      <c r="K42" s="57"/>
      <c r="L42" s="65"/>
      <c r="M42" s="34"/>
      <c r="N42" s="32" t="s">
        <v>56</v>
      </c>
      <c r="O42" s="76">
        <v>7.6E-3</v>
      </c>
      <c r="P42" s="76">
        <v>5.0000000000000001E-4</v>
      </c>
      <c r="Q42" s="78">
        <f t="shared" si="12"/>
        <v>3.5000000000000001E-3</v>
      </c>
      <c r="R42" s="78">
        <v>1.9E-3</v>
      </c>
      <c r="S42" s="78">
        <f t="shared" si="13"/>
        <v>5.0000000000000001E-3</v>
      </c>
      <c r="T42" s="78">
        <v>5.0000000000000001E-4</v>
      </c>
      <c r="U42" s="11">
        <f t="shared" si="17"/>
        <v>1.4433756729740645E-3</v>
      </c>
      <c r="V42" s="35">
        <f t="shared" si="14"/>
        <v>2.886751345948129E-3</v>
      </c>
      <c r="W42" s="34"/>
      <c r="X42" s="60">
        <f>SQRT(O42^2+P42^2+Q42^2+R42^2+S42^2+T42^2+U42^2+V42^2+W42^2)</f>
        <v>1.0465976622688715E-2</v>
      </c>
      <c r="Y42" s="68">
        <f t="shared" si="16"/>
        <v>2.2873565528793275E-2</v>
      </c>
    </row>
    <row r="43" spans="1:25" ht="15.6">
      <c r="A43" s="32" t="s">
        <v>57</v>
      </c>
      <c r="B43" s="35"/>
      <c r="C43" s="35"/>
      <c r="D43" s="34"/>
      <c r="E43" s="34"/>
      <c r="F43" s="34"/>
      <c r="G43" s="34"/>
      <c r="H43" s="72"/>
      <c r="I43" s="35"/>
      <c r="J43" s="34"/>
      <c r="K43" s="57"/>
      <c r="L43" s="65"/>
      <c r="M43" s="34"/>
      <c r="N43" s="32" t="s">
        <v>57</v>
      </c>
      <c r="O43" s="76">
        <v>6.4000000000000003E-3</v>
      </c>
      <c r="P43" s="76">
        <v>5.9999999999999995E-4</v>
      </c>
      <c r="Q43" s="78">
        <f t="shared" si="12"/>
        <v>3.5000000000000001E-3</v>
      </c>
      <c r="R43" s="78">
        <v>1.9E-3</v>
      </c>
      <c r="S43" s="78">
        <f t="shared" si="13"/>
        <v>5.0000000000000001E-3</v>
      </c>
      <c r="T43" s="78">
        <v>5.0000000000000001E-4</v>
      </c>
      <c r="U43" s="11">
        <f t="shared" si="17"/>
        <v>1.4433756729740645E-3</v>
      </c>
      <c r="V43" s="35">
        <f t="shared" si="14"/>
        <v>2.886751345948129E-3</v>
      </c>
      <c r="W43" s="34"/>
      <c r="X43" s="60">
        <f>SQRT(O43^2+P43^2+Q43^2+R43^2+S43^2+T43^2+U43^2+V43^2+W43^2)</f>
        <v>9.6356975184294091E-3</v>
      </c>
      <c r="Y43" s="68">
        <f t="shared" si="16"/>
        <v>2.2103167193866131E-2</v>
      </c>
    </row>
    <row r="44" spans="1:25" ht="15.6">
      <c r="A44" s="32" t="s">
        <v>58</v>
      </c>
      <c r="B44" s="37">
        <v>0.08</v>
      </c>
      <c r="C44" s="37">
        <v>2.9999999999999997E-4</v>
      </c>
      <c r="D44" s="34">
        <f t="shared" si="8"/>
        <v>3.5000000000000001E-3</v>
      </c>
      <c r="E44" s="34">
        <v>1.9E-3</v>
      </c>
      <c r="F44" s="34">
        <f t="shared" si="9"/>
        <v>5.0000000000000001E-3</v>
      </c>
      <c r="G44" s="34">
        <v>5.0000000000000001E-4</v>
      </c>
      <c r="H44" s="11">
        <f>$K$5</f>
        <v>1.4433756729740645E-3</v>
      </c>
      <c r="I44" s="35">
        <f t="shared" si="10"/>
        <v>2.886751345948129E-3</v>
      </c>
      <c r="J44" s="11">
        <v>1.2E-2</v>
      </c>
      <c r="K44" s="57">
        <f>SQRT(B44^2+C44^2+D44^2+E44^2+F44^2+G44^2+H44^2+I44^2+J44^2)</f>
        <v>8.1213402013871255E-2</v>
      </c>
      <c r="L44" s="65">
        <f t="shared" si="11"/>
        <v>0.11528352007117063</v>
      </c>
      <c r="M44" s="34"/>
      <c r="N44" s="32" t="s">
        <v>58</v>
      </c>
      <c r="O44" s="37">
        <v>3.4000000000000002E-2</v>
      </c>
      <c r="P44" s="37">
        <v>4.0000000000000002E-4</v>
      </c>
      <c r="Q44" s="34">
        <f t="shared" si="12"/>
        <v>3.5000000000000001E-3</v>
      </c>
      <c r="R44" s="34">
        <v>1.9E-3</v>
      </c>
      <c r="S44" s="34">
        <f t="shared" si="13"/>
        <v>5.0000000000000001E-3</v>
      </c>
      <c r="T44" s="34">
        <v>5.0000000000000001E-4</v>
      </c>
      <c r="U44" s="11">
        <f t="shared" si="17"/>
        <v>1.4433756729740645E-3</v>
      </c>
      <c r="V44" s="35">
        <f t="shared" si="14"/>
        <v>2.886751345948129E-3</v>
      </c>
      <c r="W44" s="11">
        <v>1.2E-2</v>
      </c>
      <c r="X44" s="60">
        <f t="shared" si="15"/>
        <v>3.6765291603177402E-2</v>
      </c>
      <c r="Y44" s="68">
        <f t="shared" si="16"/>
        <v>5.103048108728743E-2</v>
      </c>
    </row>
    <row r="45" spans="1:25" ht="15.6">
      <c r="A45" s="32" t="s">
        <v>59</v>
      </c>
      <c r="B45" s="37">
        <v>7.0000000000000007E-2</v>
      </c>
      <c r="C45" s="37">
        <v>2.9999999999999997E-4</v>
      </c>
      <c r="D45" s="34">
        <f t="shared" si="8"/>
        <v>3.5000000000000001E-3</v>
      </c>
      <c r="E45" s="34">
        <v>1.9E-3</v>
      </c>
      <c r="F45" s="34">
        <f t="shared" si="9"/>
        <v>5.0000000000000001E-3</v>
      </c>
      <c r="G45" s="34">
        <v>5.0000000000000001E-4</v>
      </c>
      <c r="H45" s="11">
        <f>$K$5</f>
        <v>1.4433756729740645E-3</v>
      </c>
      <c r="I45" s="35">
        <f t="shared" si="10"/>
        <v>2.886751345948129E-3</v>
      </c>
      <c r="J45" s="11">
        <v>1.2E-2</v>
      </c>
      <c r="K45" s="57">
        <f>SQRT(B45^2+C45^2+D45^2+E45^2+F45^2+G45^2+H45^2+I45^2+J45^2)</f>
        <v>7.1383588216526822E-2</v>
      </c>
      <c r="L45" s="65">
        <f t="shared" si="11"/>
        <v>0.10162032277059546</v>
      </c>
      <c r="M45" s="34"/>
      <c r="N45" s="32" t="s">
        <v>59</v>
      </c>
      <c r="O45" s="37">
        <v>2.5999999999999999E-2</v>
      </c>
      <c r="P45" s="37">
        <v>2.0000000000000001E-4</v>
      </c>
      <c r="Q45" s="34">
        <f t="shared" si="12"/>
        <v>3.5000000000000001E-3</v>
      </c>
      <c r="R45" s="34">
        <v>1.9E-3</v>
      </c>
      <c r="S45" s="34">
        <f t="shared" si="13"/>
        <v>5.0000000000000001E-3</v>
      </c>
      <c r="T45" s="34">
        <v>5.0000000000000001E-4</v>
      </c>
      <c r="U45" s="11">
        <f t="shared" si="17"/>
        <v>1.4433756729740645E-3</v>
      </c>
      <c r="V45" s="35">
        <f t="shared" si="14"/>
        <v>2.886751345948129E-3</v>
      </c>
      <c r="W45" s="11">
        <v>1.2E-2</v>
      </c>
      <c r="X45" s="60">
        <f t="shared" si="15"/>
        <v>2.9522307949526348E-2</v>
      </c>
      <c r="Y45" s="68">
        <f t="shared" si="16"/>
        <v>4.2919342958624145E-2</v>
      </c>
    </row>
    <row r="46" spans="1:25" ht="15.6">
      <c r="A46" s="32" t="s">
        <v>60</v>
      </c>
      <c r="B46" s="38">
        <v>4.2000000000000003E-2</v>
      </c>
      <c r="C46" s="38">
        <v>3.6000000000000002E-4</v>
      </c>
      <c r="D46" s="39">
        <f t="shared" si="8"/>
        <v>3.5000000000000001E-3</v>
      </c>
      <c r="E46" s="39">
        <v>1.9E-3</v>
      </c>
      <c r="F46" s="39">
        <f t="shared" si="9"/>
        <v>5.0000000000000001E-3</v>
      </c>
      <c r="G46" s="39">
        <v>5.0000000000000001E-4</v>
      </c>
      <c r="H46" s="11">
        <f>$K$5</f>
        <v>1.4433756729740645E-3</v>
      </c>
      <c r="I46" s="38">
        <f t="shared" si="10"/>
        <v>2.886751345948129E-3</v>
      </c>
      <c r="J46" s="34"/>
      <c r="K46" s="57">
        <f>SQRT(B46^2+C46^2+D46^2+E46^2+F46^2+G46^2+H46^2+I46^2+J46^2)</f>
        <v>4.2610518263295823E-2</v>
      </c>
      <c r="L46" s="65">
        <f t="shared" si="11"/>
        <v>6.4328191849815489E-2</v>
      </c>
      <c r="M46" s="34"/>
      <c r="N46" s="32" t="s">
        <v>60</v>
      </c>
      <c r="O46" s="38">
        <v>3.9899999999999998E-2</v>
      </c>
      <c r="P46" s="38">
        <v>2.7E-4</v>
      </c>
      <c r="Q46" s="39">
        <f t="shared" si="12"/>
        <v>3.5000000000000001E-3</v>
      </c>
      <c r="R46" s="39">
        <v>1.9E-3</v>
      </c>
      <c r="S46" s="39">
        <f t="shared" si="13"/>
        <v>5.0000000000000001E-3</v>
      </c>
      <c r="T46" s="39">
        <v>5.0000000000000001E-4</v>
      </c>
      <c r="U46" s="11">
        <f t="shared" si="17"/>
        <v>1.4433756729740645E-3</v>
      </c>
      <c r="V46" s="38">
        <f t="shared" si="14"/>
        <v>2.886751345948129E-3</v>
      </c>
      <c r="W46" s="34"/>
      <c r="X46" s="60">
        <f t="shared" si="15"/>
        <v>4.0541454915514155E-2</v>
      </c>
      <c r="Y46" s="68">
        <f t="shared" si="16"/>
        <v>5.8460167350655665E-2</v>
      </c>
    </row>
    <row r="47" spans="1:25" ht="15.6">
      <c r="A47" s="32" t="s">
        <v>61</v>
      </c>
      <c r="B47" s="38">
        <v>4.2999999999999997E-2</v>
      </c>
      <c r="C47" s="38">
        <v>3.1E-4</v>
      </c>
      <c r="D47" s="39">
        <f t="shared" si="8"/>
        <v>3.5000000000000001E-3</v>
      </c>
      <c r="E47" s="39">
        <v>1.9E-3</v>
      </c>
      <c r="F47" s="39">
        <f t="shared" si="9"/>
        <v>5.0000000000000001E-3</v>
      </c>
      <c r="G47" s="39">
        <v>5.0000000000000001E-4</v>
      </c>
      <c r="H47" s="11">
        <f>$K$5</f>
        <v>1.4433756729740645E-3</v>
      </c>
      <c r="I47" s="38">
        <f t="shared" si="10"/>
        <v>2.886751345948129E-3</v>
      </c>
      <c r="J47" s="34"/>
      <c r="K47" s="57">
        <f>SQRT(B47^2+C47^2+D47^2+E47^2+F47^2+G47^2+H47^2+I47^2+J47^2)</f>
        <v>4.3596132473725999E-2</v>
      </c>
      <c r="L47" s="65">
        <f t="shared" si="11"/>
        <v>6.2443036174313842E-2</v>
      </c>
      <c r="M47" s="34"/>
      <c r="N47" s="32" t="s">
        <v>61</v>
      </c>
      <c r="O47" s="39">
        <v>4.6100000000000002E-2</v>
      </c>
      <c r="P47" s="38">
        <v>2.5000000000000001E-4</v>
      </c>
      <c r="Q47" s="39">
        <f t="shared" si="12"/>
        <v>3.5000000000000001E-3</v>
      </c>
      <c r="R47" s="39">
        <v>1.9E-3</v>
      </c>
      <c r="S47" s="39">
        <f t="shared" si="13"/>
        <v>5.0000000000000001E-3</v>
      </c>
      <c r="T47" s="39">
        <v>5.0000000000000001E-4</v>
      </c>
      <c r="U47" s="11">
        <f t="shared" si="17"/>
        <v>1.4433756729740645E-3</v>
      </c>
      <c r="V47" s="38">
        <f t="shared" si="14"/>
        <v>2.886751345948129E-3</v>
      </c>
      <c r="W47" s="34"/>
      <c r="X47" s="60">
        <f t="shared" si="15"/>
        <v>4.6656180369450163E-2</v>
      </c>
      <c r="Y47" s="68">
        <f t="shared" si="16"/>
        <v>6.742809627052114E-2</v>
      </c>
    </row>
    <row r="48" spans="1:25" ht="15.6">
      <c r="A48" s="32" t="s">
        <v>62</v>
      </c>
      <c r="B48" s="35">
        <v>7.2547625011012504E-3</v>
      </c>
      <c r="C48" s="35">
        <v>3.077935056248289E-4</v>
      </c>
      <c r="D48" s="34">
        <f t="shared" si="8"/>
        <v>3.5000000000000001E-3</v>
      </c>
      <c r="E48" s="34">
        <v>1.9E-3</v>
      </c>
      <c r="F48" s="34">
        <f t="shared" si="9"/>
        <v>5.0000000000000001E-3</v>
      </c>
      <c r="G48" s="34">
        <v>5.0000000000000001E-4</v>
      </c>
      <c r="H48" s="11">
        <f>$K$5</f>
        <v>1.4433756729740645E-3</v>
      </c>
      <c r="I48" s="35">
        <f t="shared" si="10"/>
        <v>2.886751345948129E-3</v>
      </c>
      <c r="J48" s="34"/>
      <c r="K48" s="57">
        <f>SQRT(B48^2+C48^2+D48^2+E48^2+F48^2+G48^2+H48^2+I48^2+J48^2)</f>
        <v>1.0210434978792841E-2</v>
      </c>
      <c r="L48" s="65">
        <f t="shared" si="11"/>
        <v>1.4367415619344329E-2</v>
      </c>
      <c r="M48" s="34"/>
      <c r="N48" s="32" t="s">
        <v>62</v>
      </c>
      <c r="O48" s="35">
        <v>1.9159991209755541E-2</v>
      </c>
      <c r="P48" s="35">
        <v>7.5393703492537801E-4</v>
      </c>
      <c r="Q48" s="34">
        <f t="shared" si="12"/>
        <v>3.5000000000000001E-3</v>
      </c>
      <c r="R48" s="34">
        <v>1.9E-3</v>
      </c>
      <c r="S48" s="34">
        <f t="shared" si="13"/>
        <v>5.0000000000000001E-3</v>
      </c>
      <c r="T48" s="34">
        <v>5.0000000000000001E-4</v>
      </c>
      <c r="U48" s="11">
        <f t="shared" si="17"/>
        <v>1.4433756729740645E-3</v>
      </c>
      <c r="V48" s="35">
        <f t="shared" si="14"/>
        <v>2.886751345948129E-3</v>
      </c>
      <c r="W48" s="34"/>
      <c r="X48" s="60">
        <f t="shared" si="15"/>
        <v>2.0474382796001649E-2</v>
      </c>
      <c r="Y48" s="68">
        <f t="shared" si="16"/>
        <v>2.8919152277013294E-2</v>
      </c>
    </row>
    <row r="49" spans="1:25">
      <c r="A49" s="32"/>
      <c r="B49" s="35"/>
      <c r="C49" s="35"/>
      <c r="D49" s="34"/>
      <c r="E49" s="34"/>
      <c r="F49" s="34"/>
      <c r="G49" s="34"/>
      <c r="H49" s="72"/>
      <c r="I49" s="35"/>
      <c r="J49" s="34"/>
      <c r="K49" s="36"/>
      <c r="L49" s="66" t="s">
        <v>66</v>
      </c>
      <c r="M49" s="34"/>
      <c r="N49" s="32"/>
      <c r="O49" s="35"/>
      <c r="P49" s="35"/>
      <c r="Q49" s="34"/>
      <c r="R49" s="34"/>
      <c r="S49" s="34"/>
      <c r="T49" s="34"/>
      <c r="U49" s="72"/>
      <c r="V49" s="35"/>
      <c r="W49" s="34"/>
      <c r="X49" s="36"/>
      <c r="Y49" s="66" t="s">
        <v>66</v>
      </c>
    </row>
    <row r="50" spans="1:25">
      <c r="A50" s="32"/>
      <c r="B50" s="35"/>
      <c r="C50" s="35"/>
      <c r="D50" s="34"/>
      <c r="E50" s="34"/>
      <c r="F50" s="34"/>
      <c r="G50" s="34"/>
      <c r="H50" s="72"/>
      <c r="I50" s="35"/>
      <c r="J50" s="34"/>
      <c r="K50" s="36"/>
      <c r="L50" s="36"/>
      <c r="M50" s="34"/>
      <c r="N50" s="32"/>
      <c r="O50" s="35"/>
      <c r="P50" s="35"/>
      <c r="Q50" s="34"/>
      <c r="R50" s="34"/>
      <c r="S50" s="34"/>
      <c r="T50" s="34"/>
      <c r="U50" s="72"/>
      <c r="V50" s="35"/>
      <c r="W50" s="34"/>
      <c r="X50" s="36"/>
      <c r="Y50" s="36"/>
    </row>
    <row r="51" spans="1:25">
      <c r="A51" s="32"/>
      <c r="B51" s="35"/>
      <c r="C51" s="35"/>
      <c r="D51" s="34"/>
      <c r="E51" s="34"/>
      <c r="F51" s="34"/>
      <c r="G51" s="34"/>
      <c r="H51" s="72"/>
      <c r="I51" s="35"/>
      <c r="J51" s="34"/>
      <c r="K51" s="36"/>
      <c r="L51" s="36"/>
      <c r="M51" s="34"/>
      <c r="N51" s="32"/>
      <c r="O51" s="35"/>
      <c r="P51" s="35"/>
      <c r="Q51" s="34"/>
      <c r="R51" s="34"/>
      <c r="S51" s="34"/>
      <c r="T51" s="34"/>
      <c r="U51" s="72"/>
      <c r="V51" s="35"/>
      <c r="W51" s="34"/>
      <c r="X51" s="36"/>
      <c r="Y51" s="36"/>
    </row>
    <row r="52" spans="1:25">
      <c r="A52" s="32"/>
      <c r="B52" s="35"/>
      <c r="C52" s="35"/>
      <c r="D52" s="34"/>
      <c r="E52" s="34"/>
      <c r="F52" s="34"/>
      <c r="G52" s="34"/>
      <c r="H52" s="72"/>
      <c r="I52" s="35"/>
      <c r="J52" s="34"/>
      <c r="K52" s="36"/>
      <c r="L52" s="36"/>
      <c r="M52" s="34"/>
      <c r="N52" s="32"/>
      <c r="O52" s="35"/>
      <c r="P52" s="35"/>
      <c r="Q52" s="34"/>
      <c r="R52" s="34"/>
      <c r="S52" s="34"/>
      <c r="T52" s="34"/>
      <c r="U52" s="72"/>
      <c r="V52" s="35"/>
      <c r="W52" s="34"/>
      <c r="X52" s="36"/>
      <c r="Y52" s="36"/>
    </row>
    <row r="53" spans="1:25">
      <c r="A53" s="32"/>
      <c r="B53" s="35"/>
      <c r="C53" s="35"/>
      <c r="D53" s="34"/>
      <c r="E53" s="34"/>
      <c r="F53" s="34"/>
      <c r="G53" s="34"/>
      <c r="H53" s="72"/>
      <c r="I53" s="35"/>
      <c r="J53" s="34"/>
      <c r="K53" s="36"/>
      <c r="L53" s="36"/>
      <c r="M53" s="34"/>
      <c r="N53" s="32"/>
      <c r="O53" s="35"/>
      <c r="P53" s="35"/>
      <c r="Q53" s="34"/>
      <c r="R53" s="34"/>
      <c r="S53" s="34"/>
      <c r="T53" s="34"/>
      <c r="U53" s="72"/>
      <c r="V53" s="35"/>
      <c r="W53" s="34"/>
      <c r="X53" s="36"/>
      <c r="Y53" s="36"/>
    </row>
    <row r="54" spans="1:25">
      <c r="A54" s="32"/>
      <c r="B54" s="35"/>
      <c r="C54" s="35"/>
      <c r="D54" s="34"/>
      <c r="E54" s="34"/>
      <c r="F54" s="34"/>
      <c r="G54" s="34"/>
      <c r="H54" s="72"/>
      <c r="I54" s="35"/>
      <c r="J54" s="34"/>
      <c r="K54" s="36"/>
      <c r="L54" s="36"/>
      <c r="M54" s="34"/>
      <c r="N54" s="32"/>
      <c r="O54" s="35"/>
      <c r="P54" s="35"/>
      <c r="Q54" s="34"/>
      <c r="R54" s="34"/>
      <c r="S54" s="34"/>
      <c r="T54" s="34"/>
      <c r="U54" s="72"/>
      <c r="V54" s="35"/>
      <c r="W54" s="34"/>
      <c r="X54" s="36"/>
      <c r="Y54" s="36"/>
    </row>
    <row r="55" spans="1:25">
      <c r="A55" s="32"/>
      <c r="B55" s="35"/>
      <c r="C55" s="35"/>
      <c r="D55" s="34"/>
      <c r="E55" s="34"/>
      <c r="F55" s="34"/>
      <c r="G55" s="34"/>
      <c r="H55" s="72"/>
      <c r="I55" s="35"/>
      <c r="J55" s="34"/>
      <c r="K55" s="36"/>
      <c r="L55" s="36"/>
      <c r="M55" s="34"/>
      <c r="N55" s="32"/>
      <c r="O55" s="35"/>
      <c r="P55" s="35"/>
      <c r="Q55" s="34"/>
      <c r="R55" s="34"/>
      <c r="S55" s="34"/>
      <c r="T55" s="34"/>
      <c r="U55" s="72"/>
      <c r="V55" s="35"/>
      <c r="W55" s="34"/>
      <c r="X55" s="36"/>
      <c r="Y55" s="36"/>
    </row>
    <row r="56" spans="1:25">
      <c r="A56" s="32"/>
      <c r="B56" s="35"/>
      <c r="C56" s="35"/>
      <c r="D56" s="34"/>
      <c r="E56" s="34"/>
      <c r="F56" s="34"/>
      <c r="G56" s="34"/>
      <c r="H56" s="72"/>
      <c r="I56" s="35"/>
      <c r="J56" s="34"/>
      <c r="K56" s="36"/>
      <c r="L56" s="36"/>
      <c r="M56" s="34"/>
      <c r="N56" s="32"/>
      <c r="O56" s="35"/>
      <c r="P56" s="35"/>
      <c r="Q56" s="34"/>
      <c r="R56" s="34"/>
      <c r="S56" s="34"/>
      <c r="T56" s="34"/>
      <c r="U56" s="72"/>
      <c r="V56" s="35"/>
      <c r="W56" s="34"/>
      <c r="X56" s="36"/>
      <c r="Y56" s="36"/>
    </row>
    <row r="57" spans="1:25">
      <c r="A57" s="32"/>
      <c r="B57" s="35"/>
      <c r="C57" s="35"/>
      <c r="D57" s="34"/>
      <c r="E57" s="34"/>
      <c r="F57" s="34"/>
      <c r="G57" s="34"/>
      <c r="H57" s="72"/>
      <c r="I57" s="35"/>
      <c r="J57" s="34"/>
      <c r="K57" s="36"/>
      <c r="L57" s="36"/>
      <c r="M57" s="34"/>
      <c r="N57" s="32"/>
      <c r="O57" s="35"/>
      <c r="P57" s="35"/>
      <c r="Q57" s="34"/>
      <c r="R57" s="34"/>
      <c r="S57" s="34"/>
      <c r="T57" s="34"/>
      <c r="U57" s="72"/>
      <c r="V57" s="35"/>
      <c r="W57" s="34"/>
      <c r="X57" s="36"/>
      <c r="Y57" s="36"/>
    </row>
    <row r="58" spans="1:25">
      <c r="A58" s="32"/>
      <c r="B58" s="35"/>
      <c r="C58" s="35"/>
      <c r="D58" s="34"/>
      <c r="E58" s="34"/>
      <c r="F58" s="34"/>
      <c r="G58" s="34"/>
      <c r="H58" s="72"/>
      <c r="I58" s="35"/>
      <c r="J58" s="34"/>
      <c r="K58" s="36"/>
      <c r="L58" s="36"/>
      <c r="M58" s="34"/>
      <c r="N58" s="32"/>
      <c r="O58" s="35"/>
      <c r="P58" s="35"/>
      <c r="Q58" s="34"/>
      <c r="R58" s="34"/>
      <c r="S58" s="34"/>
      <c r="T58" s="34"/>
      <c r="U58" s="72"/>
      <c r="V58" s="35"/>
      <c r="W58" s="34"/>
      <c r="X58" s="36"/>
      <c r="Y58" s="36"/>
    </row>
    <row r="59" spans="1:25">
      <c r="A59" s="32"/>
      <c r="B59" s="35"/>
      <c r="C59" s="35"/>
      <c r="D59" s="34"/>
      <c r="E59" s="34"/>
      <c r="F59" s="34"/>
      <c r="G59" s="34"/>
      <c r="H59" s="72"/>
      <c r="I59" s="35"/>
      <c r="J59" s="34"/>
      <c r="K59" s="36"/>
      <c r="L59" s="36"/>
      <c r="M59" s="34"/>
      <c r="N59" s="32"/>
      <c r="O59" s="35"/>
      <c r="P59" s="35"/>
      <c r="Q59" s="34"/>
      <c r="R59" s="34"/>
      <c r="S59" s="34"/>
      <c r="T59" s="34"/>
      <c r="U59" s="72"/>
      <c r="V59" s="35"/>
      <c r="W59" s="34"/>
      <c r="X59" s="36"/>
      <c r="Y59" s="36"/>
    </row>
    <row r="60" spans="1:25">
      <c r="A60" s="32"/>
      <c r="B60" s="35"/>
      <c r="C60" s="35"/>
      <c r="D60" s="34"/>
      <c r="E60" s="34"/>
      <c r="F60" s="34"/>
      <c r="G60" s="34"/>
      <c r="H60" s="72"/>
      <c r="I60" s="35"/>
      <c r="J60" s="34"/>
      <c r="K60" s="36"/>
      <c r="L60" s="36"/>
      <c r="M60" s="34"/>
      <c r="N60" s="32"/>
      <c r="O60" s="35"/>
      <c r="P60" s="35"/>
      <c r="Q60" s="34"/>
      <c r="R60" s="34"/>
      <c r="S60" s="34"/>
      <c r="T60" s="34"/>
      <c r="U60" s="72"/>
      <c r="V60" s="35"/>
      <c r="W60" s="34"/>
      <c r="X60" s="36"/>
      <c r="Y60" s="36"/>
    </row>
    <row r="61" spans="1:25">
      <c r="A61" s="32"/>
      <c r="B61" s="35"/>
      <c r="C61" s="35"/>
      <c r="D61" s="34"/>
      <c r="E61" s="34"/>
      <c r="F61" s="34"/>
      <c r="G61" s="34"/>
      <c r="H61" s="72"/>
      <c r="I61" s="35"/>
      <c r="J61" s="34"/>
      <c r="K61" s="36"/>
      <c r="L61" s="36"/>
      <c r="M61" s="34"/>
      <c r="N61" s="32"/>
      <c r="O61" s="35"/>
      <c r="P61" s="35"/>
      <c r="Q61" s="34"/>
      <c r="R61" s="34"/>
      <c r="S61" s="34"/>
      <c r="T61" s="34"/>
      <c r="U61" s="72"/>
      <c r="V61" s="35"/>
      <c r="W61" s="34"/>
      <c r="X61" s="36"/>
      <c r="Y61" s="36"/>
    </row>
    <row r="62" spans="1:25">
      <c r="A62" s="32"/>
      <c r="B62" s="35"/>
      <c r="C62" s="35"/>
      <c r="D62" s="34"/>
      <c r="E62" s="34"/>
      <c r="F62" s="34"/>
      <c r="G62" s="34"/>
      <c r="H62" s="72"/>
      <c r="I62" s="35"/>
      <c r="J62" s="34"/>
      <c r="K62" s="36"/>
      <c r="L62" s="36"/>
      <c r="M62" s="34"/>
      <c r="N62" s="32"/>
      <c r="O62" s="35"/>
      <c r="P62" s="35"/>
      <c r="Q62" s="34"/>
      <c r="R62" s="34"/>
      <c r="S62" s="34"/>
      <c r="T62" s="34"/>
      <c r="U62" s="72"/>
      <c r="V62" s="35"/>
      <c r="W62" s="34"/>
      <c r="X62" s="36"/>
      <c r="Y62" s="36"/>
    </row>
    <row r="66" spans="1:25">
      <c r="A66" s="30" t="s">
        <v>63</v>
      </c>
      <c r="B66" s="34"/>
      <c r="C66" s="34"/>
      <c r="D66" s="34"/>
      <c r="E66" s="34"/>
      <c r="F66" s="34"/>
      <c r="G66" s="34"/>
      <c r="H66" s="72"/>
      <c r="I66" s="34"/>
      <c r="J66" s="34"/>
      <c r="K66" s="34"/>
      <c r="L66" s="34"/>
      <c r="N66" s="30" t="s">
        <v>64</v>
      </c>
      <c r="O66" s="34"/>
      <c r="P66" s="34"/>
      <c r="Q66" s="34"/>
      <c r="R66" s="34"/>
      <c r="S66" s="34"/>
      <c r="T66" s="34"/>
      <c r="U66" s="72"/>
      <c r="V66" s="34"/>
      <c r="W66" s="34"/>
      <c r="X66" s="34"/>
      <c r="Y66" s="34"/>
    </row>
    <row r="67" spans="1:25">
      <c r="A67" s="30"/>
      <c r="B67" s="34"/>
      <c r="C67" s="34"/>
      <c r="D67" s="34"/>
      <c r="E67" s="34"/>
      <c r="F67" s="34"/>
      <c r="G67" s="34"/>
      <c r="H67" s="72"/>
      <c r="I67" s="34"/>
      <c r="J67" s="34"/>
      <c r="K67" s="34"/>
      <c r="L67" s="34"/>
      <c r="N67" s="30"/>
      <c r="O67" s="34"/>
      <c r="P67" s="34"/>
      <c r="Q67" s="34"/>
      <c r="R67" s="34"/>
      <c r="S67" s="34"/>
      <c r="T67" s="34"/>
      <c r="U67" s="72"/>
      <c r="V67" s="34"/>
      <c r="W67" s="34"/>
      <c r="X67" s="34"/>
      <c r="Y67" s="34"/>
    </row>
    <row r="68" spans="1:25" ht="18">
      <c r="A68" s="30"/>
      <c r="B68" s="31" t="s">
        <v>41</v>
      </c>
      <c r="C68" s="31" t="s">
        <v>42</v>
      </c>
      <c r="D68" s="31" t="s">
        <v>43</v>
      </c>
      <c r="E68" s="31" t="s">
        <v>44</v>
      </c>
      <c r="F68" s="31" t="s">
        <v>45</v>
      </c>
      <c r="G68" s="31" t="s">
        <v>46</v>
      </c>
      <c r="H68" s="31" t="s">
        <v>72</v>
      </c>
      <c r="I68" s="31" t="s">
        <v>47</v>
      </c>
      <c r="J68" s="31" t="s">
        <v>48</v>
      </c>
      <c r="K68" s="31" t="s">
        <v>68</v>
      </c>
      <c r="L68" s="31"/>
      <c r="N68" s="30"/>
      <c r="O68" s="31" t="s">
        <v>41</v>
      </c>
      <c r="P68" s="31" t="s">
        <v>42</v>
      </c>
      <c r="Q68" s="31" t="s">
        <v>43</v>
      </c>
      <c r="R68" s="31" t="s">
        <v>44</v>
      </c>
      <c r="S68" s="31" t="s">
        <v>45</v>
      </c>
      <c r="T68" s="31" t="s">
        <v>46</v>
      </c>
      <c r="U68" s="31" t="s">
        <v>72</v>
      </c>
      <c r="V68" s="31" t="s">
        <v>47</v>
      </c>
      <c r="W68" s="31" t="s">
        <v>48</v>
      </c>
      <c r="X68" s="31" t="s">
        <v>68</v>
      </c>
      <c r="Y68" s="31"/>
    </row>
    <row r="69" spans="1:25" ht="15.6">
      <c r="A69" s="32" t="s">
        <v>49</v>
      </c>
      <c r="B69" s="35">
        <v>6.8633274115312299E-3</v>
      </c>
      <c r="C69" s="35">
        <v>2.1467188799564288E-4</v>
      </c>
      <c r="D69" s="34">
        <f>0.007/2</f>
        <v>3.5000000000000001E-3</v>
      </c>
      <c r="E69" s="34">
        <v>1.9E-3</v>
      </c>
      <c r="F69" s="34">
        <f>0.01/2</f>
        <v>5.0000000000000001E-3</v>
      </c>
      <c r="G69" s="34">
        <v>5.0000000000000001E-4</v>
      </c>
      <c r="H69" s="72"/>
      <c r="I69" s="35">
        <f>0.01/2/SQRT(3)</f>
        <v>2.886751345948129E-3</v>
      </c>
      <c r="J69" s="34"/>
      <c r="K69" s="54">
        <f>SQRT(B69^2+C69^2+D69^2+E69^2+F69^2+G69^2+H69^2+I69^2+J69^2)</f>
        <v>9.8282592818212181E-3</v>
      </c>
      <c r="L69" s="75"/>
      <c r="N69" s="32" t="s">
        <v>49</v>
      </c>
      <c r="O69" s="35">
        <v>2.6177531547009452E-2</v>
      </c>
      <c r="P69" s="35">
        <v>3.6686003487803313E-4</v>
      </c>
      <c r="Q69" s="34">
        <f>0.007/2</f>
        <v>3.5000000000000001E-3</v>
      </c>
      <c r="R69" s="34">
        <v>1.9E-3</v>
      </c>
      <c r="S69" s="34">
        <f>0.01/2</f>
        <v>5.0000000000000001E-3</v>
      </c>
      <c r="T69" s="34">
        <v>5.0000000000000001E-4</v>
      </c>
      <c r="U69" s="72"/>
      <c r="V69" s="35">
        <f>0.01/2/SQRT(3)</f>
        <v>2.886751345948129E-3</v>
      </c>
      <c r="W69" s="34"/>
      <c r="X69" s="63">
        <f>SQRT(O69^2+P69^2+Q69^2+R69^2+S69^2+T69^2+U69^2+V69^2+W69^2)</f>
        <v>2.7107952292882601E-2</v>
      </c>
      <c r="Y69" s="75"/>
    </row>
    <row r="70" spans="1:25" ht="15.6">
      <c r="A70" s="32" t="s">
        <v>50</v>
      </c>
      <c r="B70" s="69">
        <v>1.2999999999999999E-2</v>
      </c>
      <c r="C70" s="69">
        <v>6.0000000000000001E-3</v>
      </c>
      <c r="D70" s="69">
        <f>(0.002^2+0.001^2)^0.5</f>
        <v>2.2360679774997894E-3</v>
      </c>
      <c r="E70" s="70">
        <v>4.0000000000000001E-3</v>
      </c>
      <c r="F70" s="70">
        <f>0.008/2</f>
        <v>4.0000000000000001E-3</v>
      </c>
      <c r="G70" s="70">
        <v>5.0000000000000001E-4</v>
      </c>
      <c r="H70" s="73"/>
      <c r="I70" s="69">
        <f>0.01/2/SQRT(3)</f>
        <v>2.886751345948129E-3</v>
      </c>
      <c r="J70" s="34"/>
      <c r="K70" s="54">
        <f>SQRT(B70^2+C70^2+D70^2+E70^2+F70^2+G70^2+H70^2+I70^2+J70^2)</f>
        <v>1.5829824172533737E-2</v>
      </c>
      <c r="L70" s="75"/>
      <c r="N70" s="32" t="s">
        <v>50</v>
      </c>
      <c r="O70" s="69">
        <v>2.4E-2</v>
      </c>
      <c r="P70" s="69">
        <v>5.0000000000000001E-3</v>
      </c>
      <c r="Q70" s="69">
        <f>(0.002^2+0.001^2)^0.5</f>
        <v>2.2360679774997894E-3</v>
      </c>
      <c r="R70" s="70">
        <v>4.0000000000000001E-3</v>
      </c>
      <c r="S70" s="70">
        <f>0.008/2</f>
        <v>4.0000000000000001E-3</v>
      </c>
      <c r="T70" s="70">
        <v>5.0000000000000001E-4</v>
      </c>
      <c r="U70" s="73"/>
      <c r="V70" s="69">
        <f>0.01/2/SQRT(3)</f>
        <v>2.886751345948129E-3</v>
      </c>
      <c r="W70" s="34"/>
      <c r="X70" s="63">
        <f t="shared" ref="X70:X82" si="18">SQRT(O70^2+P70^2+Q70^2+R70^2+S70^2+T70^2+U70^2+V70^2+W70^2)</f>
        <v>2.5428002936395404E-2</v>
      </c>
      <c r="Y70" s="75"/>
    </row>
    <row r="71" spans="1:25" ht="15.6">
      <c r="A71" s="32" t="s">
        <v>51</v>
      </c>
      <c r="B71" s="69">
        <v>1.6E-2</v>
      </c>
      <c r="C71" s="69">
        <v>5.0000000000000001E-3</v>
      </c>
      <c r="D71" s="69">
        <f>(0.002^2+0.001^2)^0.5</f>
        <v>2.2360679774997894E-3</v>
      </c>
      <c r="E71" s="70">
        <v>4.0000000000000001E-3</v>
      </c>
      <c r="F71" s="70">
        <f>0.008/2</f>
        <v>4.0000000000000001E-3</v>
      </c>
      <c r="G71" s="70">
        <v>5.0000000000000001E-4</v>
      </c>
      <c r="H71" s="73"/>
      <c r="I71" s="69">
        <f>0.01/2/SQRT(3)</f>
        <v>2.886751345948129E-3</v>
      </c>
      <c r="J71" s="34"/>
      <c r="K71" s="54">
        <f>SQRT(B71^2+C71^2+D71^2+E71^2+F71^2+G71^2+H71^2+I71^2+J71^2)</f>
        <v>1.807161678802794E-2</v>
      </c>
      <c r="L71" s="75"/>
      <c r="N71" s="32" t="s">
        <v>51</v>
      </c>
      <c r="O71" s="69">
        <v>1.6E-2</v>
      </c>
      <c r="P71" s="69">
        <v>5.0000000000000001E-3</v>
      </c>
      <c r="Q71" s="69">
        <f>(0.002^2+0.001^2)^0.5</f>
        <v>2.2360679774997894E-3</v>
      </c>
      <c r="R71" s="70">
        <v>4.0000000000000001E-3</v>
      </c>
      <c r="S71" s="70">
        <f>0.008/2</f>
        <v>4.0000000000000001E-3</v>
      </c>
      <c r="T71" s="70">
        <v>5.0000000000000001E-4</v>
      </c>
      <c r="U71" s="73"/>
      <c r="V71" s="69">
        <f>0.01/2/SQRT(3)</f>
        <v>2.886751345948129E-3</v>
      </c>
      <c r="W71" s="34"/>
      <c r="X71" s="63">
        <f t="shared" si="18"/>
        <v>1.807161678802794E-2</v>
      </c>
      <c r="Y71" s="75"/>
    </row>
    <row r="72" spans="1:25" ht="15.6">
      <c r="A72" s="32" t="s">
        <v>52</v>
      </c>
      <c r="B72" s="35"/>
      <c r="C72" s="35"/>
      <c r="D72" s="34"/>
      <c r="E72" s="34"/>
      <c r="F72" s="34"/>
      <c r="G72" s="34"/>
      <c r="H72" s="72"/>
      <c r="I72" s="35"/>
      <c r="J72" s="34"/>
      <c r="K72" s="54"/>
      <c r="L72" s="75"/>
      <c r="N72" s="32" t="s">
        <v>52</v>
      </c>
      <c r="O72" s="33">
        <v>5.8709999999999998E-2</v>
      </c>
      <c r="P72" s="33">
        <v>6.0130000000000003E-2</v>
      </c>
      <c r="Q72" s="33">
        <v>0.151</v>
      </c>
      <c r="R72" s="33">
        <v>7.0000000000000007E-2</v>
      </c>
      <c r="S72" s="33">
        <v>2E-3</v>
      </c>
      <c r="T72" s="33"/>
      <c r="U72" s="37"/>
      <c r="V72" s="33">
        <f>0.05/SQRT(3)</f>
        <v>2.8867513459481291E-2</v>
      </c>
      <c r="W72">
        <v>2.3E-3</v>
      </c>
      <c r="X72" s="63">
        <f t="shared" si="18"/>
        <v>0.1886957983987278</v>
      </c>
      <c r="Y72" s="75"/>
    </row>
    <row r="73" spans="1:25" ht="15.6">
      <c r="A73" s="32" t="s">
        <v>53</v>
      </c>
      <c r="B73" s="35"/>
      <c r="C73" s="35"/>
      <c r="D73" s="34"/>
      <c r="E73" s="34"/>
      <c r="F73" s="34"/>
      <c r="G73" s="34"/>
      <c r="H73" s="72"/>
      <c r="I73" s="35"/>
      <c r="J73" s="34"/>
      <c r="K73" s="54"/>
      <c r="L73" s="75"/>
      <c r="N73" s="32" t="s">
        <v>53</v>
      </c>
      <c r="O73" s="33">
        <v>6.3869999999999996E-2</v>
      </c>
      <c r="P73" s="33">
        <v>3.3329999999999999E-2</v>
      </c>
      <c r="Q73" s="33">
        <v>0.151</v>
      </c>
      <c r="R73" s="33">
        <v>7.0000000000000007E-2</v>
      </c>
      <c r="S73" s="33">
        <v>2E-3</v>
      </c>
      <c r="T73" s="33"/>
      <c r="U73" s="37"/>
      <c r="V73" s="33">
        <v>2.8867513459481291E-2</v>
      </c>
      <c r="W73">
        <v>2.3E-3</v>
      </c>
      <c r="X73" s="63">
        <f t="shared" si="18"/>
        <v>0.18366787724948891</v>
      </c>
      <c r="Y73" s="75"/>
    </row>
    <row r="74" spans="1:25" ht="15.6">
      <c r="A74" s="32" t="s">
        <v>54</v>
      </c>
      <c r="B74" s="35"/>
      <c r="C74" s="35"/>
      <c r="D74" s="34"/>
      <c r="E74" s="34"/>
      <c r="F74" s="34"/>
      <c r="G74" s="34"/>
      <c r="H74" s="72"/>
      <c r="I74" s="35"/>
      <c r="J74" s="34"/>
      <c r="K74" s="54"/>
      <c r="L74" s="75"/>
      <c r="N74" s="32" t="s">
        <v>54</v>
      </c>
      <c r="O74" s="35"/>
      <c r="P74" s="35"/>
      <c r="Q74" s="34"/>
      <c r="R74" s="34"/>
      <c r="S74" s="34"/>
      <c r="T74" s="34"/>
      <c r="U74" s="72"/>
      <c r="V74" s="35"/>
      <c r="W74" s="34"/>
      <c r="X74" s="63"/>
      <c r="Y74" s="75"/>
    </row>
    <row r="75" spans="1:25" ht="15.6">
      <c r="A75" s="32" t="s">
        <v>55</v>
      </c>
      <c r="B75" s="37">
        <v>1.4653901941301638E-2</v>
      </c>
      <c r="C75" s="37">
        <v>4.4736979875937017E-3</v>
      </c>
      <c r="D75" s="11">
        <v>2.5000000000000001E-3</v>
      </c>
      <c r="E75" s="37">
        <f>((11/1000000*(35.5+273.15)^2/0.014388)*(1-0.999)/0.999)/2/SQRT(3)</f>
        <v>2.1045958387545406E-2</v>
      </c>
      <c r="F75">
        <f>0.005/2</f>
        <v>2.5000000000000001E-3</v>
      </c>
      <c r="G75" s="11">
        <v>5.0000000000000001E-4</v>
      </c>
      <c r="I75" s="37">
        <v>2.886751345948129E-3</v>
      </c>
      <c r="J75" s="34"/>
      <c r="K75" s="54">
        <f>SQRT(B75^2+C75^2+D75^2+E75^2+F75^2+G75^2+H75^2+I75^2+J75^2)</f>
        <v>2.6434192130139138E-2</v>
      </c>
      <c r="L75" s="75"/>
      <c r="N75" s="32" t="s">
        <v>55</v>
      </c>
      <c r="O75" s="37">
        <v>2.1830688201896653E-2</v>
      </c>
      <c r="P75" s="37">
        <v>2.9717042779839843E-3</v>
      </c>
      <c r="Q75" s="11">
        <v>3.5000000000000001E-3</v>
      </c>
      <c r="R75" s="37">
        <f>((11/1000000*(35.5+273.15)^2/0.014388)*(1-0.999)/0.999)/2/SQRT(3)</f>
        <v>2.1045958387545406E-2</v>
      </c>
      <c r="S75">
        <f>0.005/2</f>
        <v>2.5000000000000001E-3</v>
      </c>
      <c r="T75" s="11">
        <v>5.0000000000000001E-4</v>
      </c>
      <c r="V75" s="37">
        <v>2.886751345948129E-3</v>
      </c>
      <c r="W75" s="34"/>
      <c r="X75" s="63">
        <f t="shared" si="18"/>
        <v>3.0909960716051454E-2</v>
      </c>
      <c r="Y75" s="75"/>
    </row>
    <row r="76" spans="1:25" ht="15.6">
      <c r="A76" s="32" t="s">
        <v>56</v>
      </c>
      <c r="B76" s="35"/>
      <c r="C76" s="35"/>
      <c r="D76" s="34"/>
      <c r="E76" s="34"/>
      <c r="F76" s="34"/>
      <c r="G76" s="34"/>
      <c r="H76" s="72"/>
      <c r="I76" s="35"/>
      <c r="J76" s="34"/>
      <c r="K76" s="54"/>
      <c r="L76" s="75"/>
      <c r="N76" s="32" t="s">
        <v>56</v>
      </c>
      <c r="O76" s="76">
        <v>7.6E-3</v>
      </c>
      <c r="P76" s="76">
        <v>5.0000000000000001E-4</v>
      </c>
      <c r="Q76" s="76">
        <v>5.0000000000000001E-3</v>
      </c>
      <c r="R76" s="77">
        <v>1.7000000000000001E-2</v>
      </c>
      <c r="S76" s="77">
        <v>5.5999999999999999E-3</v>
      </c>
      <c r="T76" s="77">
        <v>1.4E-3</v>
      </c>
      <c r="U76" s="72"/>
      <c r="V76" s="35">
        <f>0.01/2/SQRT(3)</f>
        <v>2.886751345948129E-3</v>
      </c>
      <c r="W76" s="34"/>
      <c r="X76" s="63">
        <f>SQRT(O76^2+P76^2+Q76^2+R76^2+S76^2+T76^2+U76^2+V76^2+W76^2)</f>
        <v>2.0338715134770272E-2</v>
      </c>
      <c r="Y76" s="75"/>
    </row>
    <row r="77" spans="1:25" ht="15.6">
      <c r="A77" s="32" t="s">
        <v>57</v>
      </c>
      <c r="B77" s="35"/>
      <c r="C77" s="35"/>
      <c r="D77" s="34"/>
      <c r="E77" s="34"/>
      <c r="F77" s="34"/>
      <c r="G77" s="34"/>
      <c r="H77" s="72"/>
      <c r="I77" s="35"/>
      <c r="J77" s="34"/>
      <c r="K77" s="54"/>
      <c r="L77" s="75"/>
      <c r="N77" s="32" t="s">
        <v>57</v>
      </c>
      <c r="O77" s="76">
        <v>6.3E-3</v>
      </c>
      <c r="P77" s="76">
        <v>5.9999999999999995E-4</v>
      </c>
      <c r="Q77" s="76">
        <v>5.0000000000000001E-3</v>
      </c>
      <c r="R77" s="77">
        <v>1.7000000000000001E-2</v>
      </c>
      <c r="S77" s="77">
        <v>5.5999999999999999E-3</v>
      </c>
      <c r="T77" s="77">
        <v>1.4E-3</v>
      </c>
      <c r="U77" s="72"/>
      <c r="V77" s="35">
        <f>0.01/2/SQRT(3)</f>
        <v>2.886751345948129E-3</v>
      </c>
      <c r="W77" s="34"/>
      <c r="X77" s="63">
        <f>SQRT(O77^2+P77^2+Q77^2+R77^2+S77^2+T77^2+U77^2+V77^2+W77^2)</f>
        <v>1.9892293315083943E-2</v>
      </c>
      <c r="Y77" s="75"/>
    </row>
    <row r="78" spans="1:25" ht="15.6">
      <c r="A78" s="32" t="s">
        <v>58</v>
      </c>
      <c r="B78" s="37">
        <v>7.8E-2</v>
      </c>
      <c r="C78" s="37">
        <v>2.0999999999999999E-3</v>
      </c>
      <c r="D78" s="11">
        <v>0</v>
      </c>
      <c r="E78" s="11">
        <v>1.9E-2</v>
      </c>
      <c r="F78" s="11">
        <v>7.7000000000000002E-3</v>
      </c>
      <c r="G78" s="11">
        <v>5.7999999999999996E-3</v>
      </c>
      <c r="I78" s="37">
        <f>0.01/2/SQRT(3)</f>
        <v>2.886751345948129E-3</v>
      </c>
      <c r="J78" s="11">
        <v>1.2E-2</v>
      </c>
      <c r="K78" s="54">
        <f>SQRT(B78^2+C78^2+D78^2+E78^2+F78^2+G78^2+H78^2+I78^2+J78^2)</f>
        <v>8.1820983453716398E-2</v>
      </c>
      <c r="L78" s="75"/>
      <c r="N78" s="32" t="s">
        <v>58</v>
      </c>
      <c r="O78" s="37">
        <v>2.5000000000000001E-2</v>
      </c>
      <c r="P78" s="37">
        <v>4.5999999999999999E-3</v>
      </c>
      <c r="Q78" s="11">
        <v>0</v>
      </c>
      <c r="R78" s="11">
        <v>1.9E-2</v>
      </c>
      <c r="S78" s="11">
        <v>7.7000000000000002E-3</v>
      </c>
      <c r="T78" s="11">
        <v>5.7999999999999996E-3</v>
      </c>
      <c r="V78" s="37">
        <f>0.01/2/SQRT(3)</f>
        <v>2.886751345948129E-3</v>
      </c>
      <c r="W78" s="11">
        <v>1.2E-2</v>
      </c>
      <c r="X78" s="63">
        <f t="shared" si="18"/>
        <v>3.538959357400609E-2</v>
      </c>
      <c r="Y78" s="75"/>
    </row>
    <row r="79" spans="1:25" ht="15.6">
      <c r="A79" s="32" t="s">
        <v>59</v>
      </c>
      <c r="B79" s="37">
        <v>6.8000000000000005E-2</v>
      </c>
      <c r="C79" s="37">
        <v>8.9999999999999998E-4</v>
      </c>
      <c r="D79" s="11">
        <v>0</v>
      </c>
      <c r="E79" s="11">
        <v>1.9E-2</v>
      </c>
      <c r="F79" s="11">
        <v>7.7000000000000002E-3</v>
      </c>
      <c r="G79" s="11">
        <v>5.7999999999999996E-3</v>
      </c>
      <c r="I79" s="37">
        <f>0.01/2/SQRT(3)</f>
        <v>2.886751345948129E-3</v>
      </c>
      <c r="J79" s="11">
        <v>1.2E-2</v>
      </c>
      <c r="K79" s="54">
        <f>SQRT(B79^2+C79^2+D79^2+E79^2+F79^2+G79^2+H79^2+I79^2+J79^2)</f>
        <v>7.2326159398473075E-2</v>
      </c>
      <c r="L79" s="75"/>
      <c r="N79" s="32" t="s">
        <v>59</v>
      </c>
      <c r="O79" s="37">
        <v>1.9E-2</v>
      </c>
      <c r="P79" s="37">
        <v>1.8E-3</v>
      </c>
      <c r="Q79" s="11">
        <v>0</v>
      </c>
      <c r="R79" s="11">
        <v>1.9E-2</v>
      </c>
      <c r="S79" s="11">
        <v>7.7000000000000002E-3</v>
      </c>
      <c r="T79" s="11">
        <v>5.7999999999999996E-3</v>
      </c>
      <c r="V79" s="37">
        <f>0.01/2/SQRT(3)</f>
        <v>2.886751345948129E-3</v>
      </c>
      <c r="W79" s="11">
        <v>1.2E-2</v>
      </c>
      <c r="X79" s="63">
        <f t="shared" si="18"/>
        <v>3.1152902486499285E-2</v>
      </c>
      <c r="Y79" s="75"/>
    </row>
    <row r="80" spans="1:25" ht="15.6">
      <c r="A80" s="32" t="s">
        <v>60</v>
      </c>
      <c r="B80" s="50">
        <v>4.4600000000000001E-2</v>
      </c>
      <c r="C80" s="50">
        <v>8.0000000000000004E-4</v>
      </c>
      <c r="D80" s="51">
        <v>6.4999999999999997E-3</v>
      </c>
      <c r="E80" s="50">
        <v>8.9999999999999993E-3</v>
      </c>
      <c r="F80" s="51">
        <v>2E-3</v>
      </c>
      <c r="G80" s="50">
        <v>1E-3</v>
      </c>
      <c r="H80" s="50"/>
      <c r="I80" s="50">
        <v>2.8999999999999998E-3</v>
      </c>
      <c r="J80" s="51">
        <v>1.4E-2</v>
      </c>
      <c r="K80" s="54">
        <f>SQRT(B80^2+C80^2+D80^2+E80^2+F80^2+G80^2+H80^2+I80^2+J80^2)</f>
        <v>4.819190803444081E-2</v>
      </c>
      <c r="L80" s="75"/>
      <c r="N80" s="32" t="s">
        <v>60</v>
      </c>
      <c r="O80" s="51">
        <v>3.7960000000000001E-2</v>
      </c>
      <c r="P80" s="50">
        <v>5.9999999999999995E-4</v>
      </c>
      <c r="Q80" s="51">
        <v>6.4999999999999997E-3</v>
      </c>
      <c r="R80" s="50">
        <v>8.9999999999999993E-3</v>
      </c>
      <c r="S80" s="51">
        <v>2E-3</v>
      </c>
      <c r="T80" s="50">
        <v>1E-3</v>
      </c>
      <c r="U80" s="50"/>
      <c r="V80" s="50">
        <v>2.8999999999999998E-3</v>
      </c>
      <c r="W80" s="51">
        <v>1.4E-2</v>
      </c>
      <c r="X80" s="63">
        <f t="shared" si="18"/>
        <v>4.2118660947375805E-2</v>
      </c>
      <c r="Y80" s="75"/>
    </row>
    <row r="81" spans="1:25" ht="15.6">
      <c r="A81" s="32" t="s">
        <v>61</v>
      </c>
      <c r="B81" s="50">
        <v>4.0800000000000003E-2</v>
      </c>
      <c r="C81" s="50">
        <v>1.1000000000000001E-3</v>
      </c>
      <c r="D81" s="51">
        <v>6.4999999999999997E-3</v>
      </c>
      <c r="E81" s="50">
        <v>8.9999999999999993E-3</v>
      </c>
      <c r="F81" s="51">
        <v>2E-3</v>
      </c>
      <c r="G81" s="50">
        <v>1E-3</v>
      </c>
      <c r="H81" s="50"/>
      <c r="I81" s="50">
        <v>2.8999999999999998E-3</v>
      </c>
      <c r="J81" s="51">
        <v>1.4E-2</v>
      </c>
      <c r="K81" s="54">
        <f>SQRT(B81^2+C81^2+D81^2+E81^2+F81^2+G81^2+H81^2+I81^2+J81^2)</f>
        <v>4.4704697739723062E-2</v>
      </c>
      <c r="L81" s="75"/>
      <c r="N81" s="32" t="s">
        <v>61</v>
      </c>
      <c r="O81" s="51">
        <v>4.5130000000000003E-2</v>
      </c>
      <c r="P81" s="50">
        <v>6.0999999999999997E-4</v>
      </c>
      <c r="Q81" s="51">
        <v>6.4999999999999997E-3</v>
      </c>
      <c r="R81" s="50">
        <v>8.9999999999999993E-3</v>
      </c>
      <c r="S81" s="51">
        <v>2E-3</v>
      </c>
      <c r="T81" s="50">
        <v>1E-3</v>
      </c>
      <c r="U81" s="50"/>
      <c r="V81" s="50">
        <v>2.8999999999999998E-3</v>
      </c>
      <c r="W81" s="51">
        <v>1.4E-2</v>
      </c>
      <c r="X81" s="63">
        <f t="shared" si="18"/>
        <v>4.8680067789599477E-2</v>
      </c>
      <c r="Y81" s="75"/>
    </row>
    <row r="82" spans="1:25" ht="15.6">
      <c r="A82" s="32" t="s">
        <v>62</v>
      </c>
      <c r="B82" s="35">
        <v>7.2547625011012504E-3</v>
      </c>
      <c r="C82" s="35">
        <v>3.077935056248289E-4</v>
      </c>
      <c r="D82" s="34">
        <f>0.007/2</f>
        <v>3.5000000000000001E-3</v>
      </c>
      <c r="E82" s="34">
        <v>1.9E-3</v>
      </c>
      <c r="F82" s="34">
        <f>0.01/2</f>
        <v>5.0000000000000001E-3</v>
      </c>
      <c r="G82" s="34">
        <v>5.0000000000000001E-4</v>
      </c>
      <c r="H82" s="72"/>
      <c r="I82" s="35">
        <f>0.01/2/SQRT(3)</f>
        <v>2.886751345948129E-3</v>
      </c>
      <c r="J82" s="34"/>
      <c r="K82" s="54">
        <f>SQRT(B82^2+C82^2+D82^2+E82^2+F82^2+G82^2+H82^2+I82^2+J82^2)</f>
        <v>1.0107900332058238E-2</v>
      </c>
      <c r="L82" s="75"/>
      <c r="N82" s="32" t="s">
        <v>62</v>
      </c>
      <c r="O82" s="35">
        <v>1.9159991209755541E-2</v>
      </c>
      <c r="P82" s="35">
        <v>7.5393703492537801E-4</v>
      </c>
      <c r="Q82" s="34">
        <f>0.007/2</f>
        <v>3.5000000000000001E-3</v>
      </c>
      <c r="R82" s="34">
        <v>1.9E-3</v>
      </c>
      <c r="S82" s="34">
        <f>0.01/2</f>
        <v>5.0000000000000001E-3</v>
      </c>
      <c r="T82" s="34">
        <v>5.0000000000000001E-4</v>
      </c>
      <c r="U82" s="72"/>
      <c r="V82" s="35">
        <f>0.01/2/SQRT(3)</f>
        <v>2.886751345948129E-3</v>
      </c>
      <c r="W82" s="34"/>
      <c r="X82" s="63">
        <f t="shared" si="18"/>
        <v>2.0423442842573702E-2</v>
      </c>
      <c r="Y82" s="75"/>
    </row>
  </sheetData>
  <mergeCells count="4">
    <mergeCell ref="A3:D3"/>
    <mergeCell ref="E3:J3"/>
    <mergeCell ref="N3:Q3"/>
    <mergeCell ref="R3:W3"/>
  </mergeCells>
  <phoneticPr fontId="2" type="noConversion"/>
  <pageMargins left="0.22" right="0.19" top="0.984251969" bottom="0.984251969" header="0.5" footer="0.5"/>
  <pageSetup paperSize="9" orientation="landscape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2"/>
  <sheetViews>
    <sheetView topLeftCell="A43" workbookViewId="0">
      <selection activeCell="F75" sqref="F75"/>
    </sheetView>
  </sheetViews>
  <sheetFormatPr baseColWidth="10" defaultColWidth="8.88671875" defaultRowHeight="13.2"/>
  <cols>
    <col min="1" max="1" width="10.33203125" customWidth="1"/>
    <col min="2" max="2" width="12.109375" customWidth="1"/>
    <col min="3" max="3" width="12.6640625" customWidth="1"/>
    <col min="4" max="4" width="13.33203125" customWidth="1"/>
    <col min="5" max="5" width="10.6640625" customWidth="1"/>
    <col min="6" max="7" width="12.6640625" customWidth="1"/>
    <col min="8" max="8" width="7.33203125" style="11" customWidth="1"/>
    <col min="9" max="9" width="10.88671875" customWidth="1"/>
    <col min="10" max="10" width="9.88671875" customWidth="1"/>
    <col min="11" max="12" width="12.6640625" customWidth="1"/>
    <col min="13" max="13" width="4.6640625" customWidth="1"/>
    <col min="14" max="14" width="10.6640625" customWidth="1"/>
    <col min="15" max="15" width="12.6640625" customWidth="1"/>
    <col min="16" max="16" width="13.109375" customWidth="1"/>
    <col min="17" max="17" width="13.5546875" customWidth="1"/>
    <col min="18" max="18" width="10.5546875" customWidth="1"/>
    <col min="19" max="19" width="10.33203125" customWidth="1"/>
    <col min="20" max="20" width="12.6640625" customWidth="1"/>
    <col min="21" max="21" width="7.109375" style="11" customWidth="1"/>
    <col min="22" max="22" width="11.109375" customWidth="1"/>
    <col min="23" max="23" width="10.33203125" customWidth="1"/>
    <col min="24" max="25" width="12.6640625" customWidth="1"/>
    <col min="26" max="26" width="7.109375" customWidth="1"/>
  </cols>
  <sheetData>
    <row r="1" spans="1:27">
      <c r="A1" s="7" t="s">
        <v>20</v>
      </c>
      <c r="N1" s="7" t="s">
        <v>20</v>
      </c>
    </row>
    <row r="3" spans="1:27">
      <c r="A3" s="79" t="s">
        <v>25</v>
      </c>
      <c r="B3" s="79"/>
      <c r="C3" s="79"/>
      <c r="D3" s="79"/>
      <c r="E3" s="79" t="s">
        <v>69</v>
      </c>
      <c r="F3" s="79"/>
      <c r="G3" s="79"/>
      <c r="H3" s="79"/>
      <c r="I3" s="79"/>
      <c r="J3" s="79"/>
      <c r="K3" t="s">
        <v>70</v>
      </c>
      <c r="N3" s="79" t="s">
        <v>25</v>
      </c>
      <c r="O3" s="79"/>
      <c r="P3" s="79"/>
      <c r="Q3" s="79"/>
      <c r="R3" s="79" t="s">
        <v>69</v>
      </c>
      <c r="S3" s="79"/>
      <c r="T3" s="79"/>
      <c r="U3" s="79"/>
      <c r="V3" s="79"/>
      <c r="W3" s="79"/>
      <c r="X3" t="s">
        <v>70</v>
      </c>
    </row>
    <row r="4" spans="1:27" ht="15.6">
      <c r="A4" s="2" t="s">
        <v>16</v>
      </c>
      <c r="B4" s="2">
        <v>-243.7645</v>
      </c>
      <c r="D4" s="1"/>
      <c r="E4" s="2" t="s">
        <v>16</v>
      </c>
      <c r="F4" s="2">
        <v>-243.76480000000001</v>
      </c>
      <c r="I4" s="11"/>
      <c r="K4">
        <v>5.0000000000000001E-3</v>
      </c>
      <c r="N4" s="2" t="s">
        <v>16</v>
      </c>
      <c r="O4" s="2">
        <v>-243.7645</v>
      </c>
      <c r="Q4" s="1"/>
      <c r="R4" s="2" t="s">
        <v>16</v>
      </c>
      <c r="S4" s="2">
        <v>-243.76480000000001</v>
      </c>
      <c r="V4" s="11"/>
      <c r="X4">
        <v>5.0000000000000001E-3</v>
      </c>
    </row>
    <row r="5" spans="1:27" ht="15.6">
      <c r="A5" s="2" t="s">
        <v>17</v>
      </c>
      <c r="B5" s="2">
        <f>2.328427</f>
        <v>2.328427</v>
      </c>
      <c r="D5" s="1"/>
      <c r="E5" s="2" t="s">
        <v>17</v>
      </c>
      <c r="F5" s="2">
        <f>2.324767</f>
        <v>2.324767</v>
      </c>
      <c r="I5" s="11"/>
      <c r="K5">
        <f>K4/(2*SQRT(3))</f>
        <v>1.4433756729740645E-3</v>
      </c>
      <c r="N5" s="2" t="s">
        <v>17</v>
      </c>
      <c r="O5" s="2">
        <f>2.328427</f>
        <v>2.328427</v>
      </c>
      <c r="Q5" s="1"/>
      <c r="R5" s="2" t="s">
        <v>17</v>
      </c>
      <c r="S5" s="2">
        <f>2.324767</f>
        <v>2.324767</v>
      </c>
      <c r="V5" s="11"/>
      <c r="X5">
        <f>X4/(2*SQRT(3))</f>
        <v>1.4433756729740645E-3</v>
      </c>
    </row>
    <row r="6" spans="1:27" ht="15.6">
      <c r="A6" s="2" t="s">
        <v>18</v>
      </c>
      <c r="B6" s="2">
        <f>1.085795*10^-3</f>
        <v>1.0857950000000001E-3</v>
      </c>
      <c r="D6" s="1"/>
      <c r="E6" s="2" t="s">
        <v>18</v>
      </c>
      <c r="F6" s="2">
        <f>1.103067*10^-3</f>
        <v>1.1030670000000001E-3</v>
      </c>
      <c r="I6" s="11"/>
      <c r="K6" t="s">
        <v>71</v>
      </c>
      <c r="N6" s="2" t="s">
        <v>18</v>
      </c>
      <c r="O6" s="2">
        <f>1.085795*10^-3</f>
        <v>1.0857950000000001E-3</v>
      </c>
      <c r="Q6" s="1"/>
      <c r="R6" s="2" t="s">
        <v>18</v>
      </c>
      <c r="S6" s="2">
        <f>1.103067*10^-3</f>
        <v>1.1030670000000001E-3</v>
      </c>
      <c r="V6" s="11"/>
      <c r="X6" t="s">
        <v>71</v>
      </c>
    </row>
    <row r="7" spans="1:27">
      <c r="A7" s="2"/>
      <c r="B7" s="2"/>
      <c r="D7" s="1"/>
      <c r="T7" s="3"/>
      <c r="U7" s="74"/>
    </row>
    <row r="8" spans="1:27">
      <c r="A8" s="6" t="s">
        <v>28</v>
      </c>
      <c r="B8" s="2"/>
      <c r="C8" s="2"/>
      <c r="D8" s="1"/>
      <c r="N8" s="6" t="s">
        <v>29</v>
      </c>
      <c r="T8" s="3"/>
      <c r="U8" s="74"/>
    </row>
    <row r="9" spans="1:27" ht="66">
      <c r="A9" s="4" t="s">
        <v>0</v>
      </c>
      <c r="B9" s="4" t="s">
        <v>26</v>
      </c>
      <c r="C9" s="4" t="s">
        <v>27</v>
      </c>
      <c r="D9" s="14" t="s">
        <v>21</v>
      </c>
      <c r="E9" s="14" t="s">
        <v>22</v>
      </c>
      <c r="F9" s="15" t="s">
        <v>30</v>
      </c>
      <c r="G9" s="55" t="s">
        <v>31</v>
      </c>
      <c r="H9" s="71"/>
      <c r="I9" s="18" t="s">
        <v>23</v>
      </c>
      <c r="J9" s="15" t="s">
        <v>30</v>
      </c>
      <c r="K9" s="52" t="s">
        <v>32</v>
      </c>
      <c r="L9" s="64" t="s">
        <v>65</v>
      </c>
      <c r="M9" s="4"/>
      <c r="N9" s="4" t="s">
        <v>0</v>
      </c>
      <c r="O9" s="4" t="s">
        <v>26</v>
      </c>
      <c r="P9" s="4" t="s">
        <v>27</v>
      </c>
      <c r="Q9" s="14" t="s">
        <v>21</v>
      </c>
      <c r="R9" s="14" t="s">
        <v>22</v>
      </c>
      <c r="S9" s="20" t="s">
        <v>33</v>
      </c>
      <c r="T9" s="58" t="s">
        <v>34</v>
      </c>
      <c r="U9" s="71"/>
      <c r="V9" s="18" t="s">
        <v>23</v>
      </c>
      <c r="W9" s="20" t="s">
        <v>33</v>
      </c>
      <c r="X9" s="61" t="s">
        <v>35</v>
      </c>
      <c r="Y9" s="67" t="s">
        <v>67</v>
      </c>
      <c r="Z9" s="20" t="s">
        <v>24</v>
      </c>
    </row>
    <row r="10" spans="1:27" ht="15.6">
      <c r="A10" t="s">
        <v>1</v>
      </c>
      <c r="B10" s="9">
        <v>39400</v>
      </c>
      <c r="C10" s="23">
        <v>4.1666666666666666E-3</v>
      </c>
      <c r="D10" s="28">
        <v>114.75380700000001</v>
      </c>
      <c r="E10" s="8">
        <f>$B$4+D10*$B$5+D10^2*$B$6</f>
        <v>37.729584778162405</v>
      </c>
      <c r="F10" s="10">
        <v>37.72</v>
      </c>
      <c r="G10" s="56">
        <f t="shared" ref="G10:G23" si="0">E10-F10</f>
        <v>9.5847781624058825E-3</v>
      </c>
      <c r="H10" s="40"/>
      <c r="I10" s="8">
        <v>37.729999999999997</v>
      </c>
      <c r="J10" s="10">
        <v>37.72</v>
      </c>
      <c r="K10" s="53">
        <f t="shared" ref="K10:K23" si="1">I10-J10</f>
        <v>9.9999999999980105E-3</v>
      </c>
      <c r="L10" s="65">
        <f>G10-K10</f>
        <v>-4.1522183759212794E-4</v>
      </c>
      <c r="M10" s="5"/>
      <c r="N10" s="11" t="s">
        <v>1</v>
      </c>
      <c r="O10" s="9">
        <v>39400</v>
      </c>
      <c r="P10" s="23">
        <v>4.1666666666666666E-3</v>
      </c>
      <c r="Q10" s="28">
        <v>114.75379699999999</v>
      </c>
      <c r="R10" s="8">
        <f t="shared" ref="R10:R22" si="2">$B$4+Q10*$B$5+Q10^2*$B$6</f>
        <v>37.729559001910239</v>
      </c>
      <c r="S10" s="10">
        <v>37.65</v>
      </c>
      <c r="T10" s="59">
        <f t="shared" ref="T10:T23" si="3">R10-S10</f>
        <v>7.9559001910240568E-2</v>
      </c>
      <c r="U10" s="40"/>
      <c r="V10" s="8">
        <v>37.729999999999997</v>
      </c>
      <c r="W10" s="10">
        <v>37.65</v>
      </c>
      <c r="X10" s="62">
        <f t="shared" ref="X10:X23" si="4">V10-W10</f>
        <v>7.9999999999998295E-2</v>
      </c>
      <c r="Y10" s="68">
        <f>T10-X10</f>
        <v>-4.4099808975772703E-4</v>
      </c>
      <c r="Z10" s="21">
        <v>1</v>
      </c>
    </row>
    <row r="11" spans="1:27" ht="15.6">
      <c r="A11" t="s">
        <v>4</v>
      </c>
      <c r="B11" s="9">
        <v>39426</v>
      </c>
      <c r="C11" s="23">
        <v>4.8611111111111112E-3</v>
      </c>
      <c r="D11" s="12">
        <v>114.75092500000001</v>
      </c>
      <c r="E11" s="13">
        <f t="shared" ref="E11:E22" si="5">$B$4+D11*$B$5+D11^2*$B$6</f>
        <v>37.722156071297604</v>
      </c>
      <c r="F11" s="16">
        <v>37.630000000000003</v>
      </c>
      <c r="G11" s="56">
        <f t="shared" si="0"/>
        <v>9.2156071297601727E-2</v>
      </c>
      <c r="H11" s="40"/>
      <c r="I11" s="19">
        <v>38.016155000000012</v>
      </c>
      <c r="J11" s="16">
        <v>37.9</v>
      </c>
      <c r="K11" s="53">
        <f t="shared" si="1"/>
        <v>0.11615500000001333</v>
      </c>
      <c r="L11" s="65">
        <f t="shared" ref="L11:L23" si="6">G11-K11</f>
        <v>-2.3998928702411604E-2</v>
      </c>
      <c r="M11" s="5"/>
      <c r="N11" t="s">
        <v>4</v>
      </c>
      <c r="O11" s="9">
        <v>39426</v>
      </c>
      <c r="P11" s="23">
        <v>4.8611111111111112E-3</v>
      </c>
      <c r="Q11" s="12">
        <v>114.750975</v>
      </c>
      <c r="R11" s="13">
        <f t="shared" si="2"/>
        <v>37.722284952248387</v>
      </c>
      <c r="S11" s="22">
        <v>37.67</v>
      </c>
      <c r="T11" s="59">
        <f t="shared" si="3"/>
        <v>5.2284952248385252E-2</v>
      </c>
      <c r="U11" s="40"/>
      <c r="V11" s="19">
        <v>38.018114999999995</v>
      </c>
      <c r="W11" s="22">
        <v>37.880000000000003</v>
      </c>
      <c r="X11" s="62">
        <f t="shared" si="4"/>
        <v>0.13811499999999199</v>
      </c>
      <c r="Y11" s="68">
        <f t="shared" ref="Y11:Y23" si="7">T11-X11</f>
        <v>-8.5830047751606742E-2</v>
      </c>
      <c r="Z11" s="21">
        <v>1</v>
      </c>
    </row>
    <row r="12" spans="1:27" ht="15.6">
      <c r="A12" t="s">
        <v>5</v>
      </c>
      <c r="B12" s="9">
        <v>39454</v>
      </c>
      <c r="C12" s="23">
        <v>4.8611111111111112E-3</v>
      </c>
      <c r="D12" s="12">
        <v>114.75101500000001</v>
      </c>
      <c r="E12" s="13">
        <f t="shared" si="5"/>
        <v>37.722388057012921</v>
      </c>
      <c r="F12" s="16">
        <v>37.619999999999997</v>
      </c>
      <c r="G12" s="56">
        <f t="shared" si="0"/>
        <v>0.10238805701292364</v>
      </c>
      <c r="H12" s="40"/>
      <c r="I12" s="19">
        <v>38.017540000000004</v>
      </c>
      <c r="J12" s="16">
        <v>37.89</v>
      </c>
      <c r="K12" s="53">
        <f t="shared" si="1"/>
        <v>0.12754000000000332</v>
      </c>
      <c r="L12" s="65">
        <f t="shared" si="6"/>
        <v>-2.5151942987079678E-2</v>
      </c>
      <c r="M12" s="5"/>
      <c r="N12" t="s">
        <v>5</v>
      </c>
      <c r="O12" s="9">
        <v>39454</v>
      </c>
      <c r="P12" s="23">
        <v>5.5555555555555558E-3</v>
      </c>
      <c r="Q12" s="12">
        <v>114.75108999999998</v>
      </c>
      <c r="R12" s="13">
        <f t="shared" si="2"/>
        <v>37.722581378455708</v>
      </c>
      <c r="S12" s="22">
        <v>37.68</v>
      </c>
      <c r="T12" s="59">
        <f t="shared" si="3"/>
        <v>4.2581378455707863E-2</v>
      </c>
      <c r="U12" s="40"/>
      <c r="V12" s="19">
        <v>38.015454999999996</v>
      </c>
      <c r="W12" s="22">
        <v>37.880000000000003</v>
      </c>
      <c r="X12" s="62">
        <f t="shared" si="4"/>
        <v>0.13545499999999322</v>
      </c>
      <c r="Y12" s="68">
        <f t="shared" si="7"/>
        <v>-9.2873621544285356E-2</v>
      </c>
      <c r="Z12" s="21">
        <v>1</v>
      </c>
    </row>
    <row r="13" spans="1:27" ht="15.6">
      <c r="A13" t="s">
        <v>6</v>
      </c>
      <c r="B13" s="9"/>
      <c r="C13" s="23"/>
      <c r="D13" s="12"/>
      <c r="E13" s="13"/>
      <c r="F13" s="16"/>
      <c r="G13" s="56"/>
      <c r="H13" s="40"/>
      <c r="I13" s="19"/>
      <c r="J13" s="16"/>
      <c r="K13" s="53"/>
      <c r="L13" s="65"/>
      <c r="M13" s="5"/>
      <c r="N13" t="s">
        <v>6</v>
      </c>
      <c r="O13" s="27">
        <v>39478</v>
      </c>
      <c r="P13" s="23">
        <v>9.7222222222222224E-3</v>
      </c>
      <c r="Q13" s="12">
        <v>114.75403000000003</v>
      </c>
      <c r="R13" s="13">
        <f t="shared" si="2"/>
        <v>37.73015958864044</v>
      </c>
      <c r="S13" s="22">
        <v>37.9</v>
      </c>
      <c r="T13" s="59">
        <f t="shared" si="3"/>
        <v>-0.16984041135955863</v>
      </c>
      <c r="U13" s="40"/>
      <c r="V13" s="19">
        <v>38.152749999999997</v>
      </c>
      <c r="W13" s="22">
        <v>37.78</v>
      </c>
      <c r="X13" s="62">
        <f t="shared" si="4"/>
        <v>0.37274999999999636</v>
      </c>
      <c r="Y13" s="68">
        <f t="shared" si="7"/>
        <v>-0.54259041135955499</v>
      </c>
      <c r="Z13" s="21">
        <v>1</v>
      </c>
      <c r="AA13" t="s">
        <v>36</v>
      </c>
    </row>
    <row r="14" spans="1:27" ht="15.6">
      <c r="A14" t="s">
        <v>7</v>
      </c>
      <c r="B14" s="9"/>
      <c r="C14" s="23"/>
      <c r="D14" s="12"/>
      <c r="E14" s="13"/>
      <c r="F14" s="16"/>
      <c r="G14" s="56"/>
      <c r="H14" s="40"/>
      <c r="I14" s="19"/>
      <c r="J14" s="16"/>
      <c r="K14" s="53"/>
      <c r="L14" s="65"/>
      <c r="M14" s="5"/>
      <c r="N14" t="s">
        <v>7</v>
      </c>
      <c r="O14" s="27">
        <v>39478</v>
      </c>
      <c r="P14" s="23">
        <v>9.7222222222222224E-3</v>
      </c>
      <c r="Q14" s="12">
        <v>114.74964</v>
      </c>
      <c r="R14" s="13">
        <f t="shared" si="2"/>
        <v>37.718843832725305</v>
      </c>
      <c r="S14" s="22">
        <v>37.9</v>
      </c>
      <c r="T14" s="59">
        <f t="shared" si="3"/>
        <v>-0.1811561672746933</v>
      </c>
      <c r="U14" s="40"/>
      <c r="V14" s="19">
        <v>38.317350000000005</v>
      </c>
      <c r="W14" s="22">
        <v>38</v>
      </c>
      <c r="X14" s="62">
        <f t="shared" si="4"/>
        <v>0.31735000000000468</v>
      </c>
      <c r="Y14" s="68">
        <f t="shared" si="7"/>
        <v>-0.49850616727469799</v>
      </c>
      <c r="Z14" s="21">
        <v>1</v>
      </c>
      <c r="AA14" t="s">
        <v>36</v>
      </c>
    </row>
    <row r="15" spans="1:27" ht="15.6">
      <c r="A15" s="11" t="s">
        <v>8</v>
      </c>
      <c r="B15" s="9"/>
      <c r="C15" s="23"/>
      <c r="D15" s="12"/>
      <c r="E15" s="13"/>
      <c r="F15" s="16"/>
      <c r="G15" s="56"/>
      <c r="H15" s="40"/>
      <c r="I15" s="19"/>
      <c r="J15" s="16"/>
      <c r="K15" s="53"/>
      <c r="L15" s="65"/>
      <c r="M15" s="5"/>
      <c r="N15" t="s">
        <v>8</v>
      </c>
      <c r="O15" s="9">
        <v>39514</v>
      </c>
      <c r="P15" s="23">
        <v>7.6388888888888886E-3</v>
      </c>
      <c r="Q15" s="12">
        <v>114.75426510999998</v>
      </c>
      <c r="R15" s="13">
        <f t="shared" si="2"/>
        <v>37.730765614279576</v>
      </c>
      <c r="S15" s="22">
        <v>37.659999999999997</v>
      </c>
      <c r="T15" s="59">
        <f t="shared" si="3"/>
        <v>7.0765614279579836E-2</v>
      </c>
      <c r="U15" s="40"/>
      <c r="V15" s="19">
        <v>38.000989999999994</v>
      </c>
      <c r="W15" s="22">
        <v>37.869999999999997</v>
      </c>
      <c r="X15" s="62">
        <f t="shared" si="4"/>
        <v>0.13098999999999705</v>
      </c>
      <c r="Y15" s="68">
        <f t="shared" si="7"/>
        <v>-6.0224385720417217E-2</v>
      </c>
      <c r="Z15" s="21" t="s">
        <v>37</v>
      </c>
    </row>
    <row r="16" spans="1:27" ht="15.6">
      <c r="A16" t="s">
        <v>9</v>
      </c>
      <c r="B16" s="9">
        <v>39517</v>
      </c>
      <c r="C16" s="23">
        <v>4.8611111111111112E-3</v>
      </c>
      <c r="D16" s="12">
        <v>114.75430013999998</v>
      </c>
      <c r="E16" s="13">
        <f t="shared" si="5"/>
        <v>37.730855908527225</v>
      </c>
      <c r="F16" s="16">
        <v>37.67</v>
      </c>
      <c r="G16" s="56">
        <f t="shared" si="0"/>
        <v>6.0855908527223335E-2</v>
      </c>
      <c r="H16" s="40"/>
      <c r="I16" s="19">
        <v>38.003985</v>
      </c>
      <c r="J16" s="16">
        <v>37.9</v>
      </c>
      <c r="K16" s="53">
        <f t="shared" si="1"/>
        <v>0.10398500000000155</v>
      </c>
      <c r="L16" s="65">
        <f t="shared" si="6"/>
        <v>-4.3129091472778214E-2</v>
      </c>
      <c r="M16" s="5"/>
      <c r="N16" t="s">
        <v>9</v>
      </c>
      <c r="O16" s="9">
        <v>39517</v>
      </c>
      <c r="P16" s="23">
        <v>4.8611111111111112E-3</v>
      </c>
      <c r="Q16" s="12">
        <v>114.75432822</v>
      </c>
      <c r="R16" s="13">
        <f t="shared" si="2"/>
        <v>37.730928288274384</v>
      </c>
      <c r="S16" s="22">
        <v>37.659999999999997</v>
      </c>
      <c r="T16" s="59">
        <f t="shared" si="3"/>
        <v>7.0928288274387796E-2</v>
      </c>
      <c r="U16" s="40"/>
      <c r="V16" s="19">
        <v>38.003775000000005</v>
      </c>
      <c r="W16" s="22">
        <v>37.869999999999997</v>
      </c>
      <c r="X16" s="62">
        <f t="shared" si="4"/>
        <v>0.13377500000000708</v>
      </c>
      <c r="Y16" s="68">
        <f t="shared" si="7"/>
        <v>-6.2846711725619286E-2</v>
      </c>
      <c r="Z16" s="21" t="s">
        <v>37</v>
      </c>
    </row>
    <row r="17" spans="1:27" ht="15.6">
      <c r="A17" t="s">
        <v>10</v>
      </c>
      <c r="B17" s="9"/>
      <c r="C17" s="23"/>
      <c r="D17" s="12"/>
      <c r="E17" s="13"/>
      <c r="F17" s="16"/>
      <c r="G17" s="56"/>
      <c r="H17" s="40"/>
      <c r="I17" s="19"/>
      <c r="J17" s="16"/>
      <c r="K17" s="53"/>
      <c r="L17" s="65"/>
      <c r="M17" s="5"/>
      <c r="N17" t="s">
        <v>10</v>
      </c>
      <c r="O17" s="9">
        <v>39629</v>
      </c>
      <c r="P17" s="23">
        <v>6.9444444444444441E-3</v>
      </c>
      <c r="Q17" s="12">
        <v>114.74929999999999</v>
      </c>
      <c r="R17" s="13">
        <f t="shared" si="2"/>
        <v>37.717967443352798</v>
      </c>
      <c r="S17" s="22">
        <v>37.340000000000003</v>
      </c>
      <c r="T17" s="59">
        <f t="shared" si="3"/>
        <v>0.37796744335279442</v>
      </c>
      <c r="U17" s="40"/>
      <c r="V17" s="19">
        <v>38.004650000000005</v>
      </c>
      <c r="W17" s="22">
        <v>37.6</v>
      </c>
      <c r="X17" s="62">
        <f t="shared" si="4"/>
        <v>0.40465000000000373</v>
      </c>
      <c r="Y17" s="68">
        <f t="shared" si="7"/>
        <v>-2.668255664720931E-2</v>
      </c>
      <c r="Z17" s="21"/>
      <c r="AA17" t="s">
        <v>73</v>
      </c>
    </row>
    <row r="18" spans="1:27" ht="15.6">
      <c r="A18" t="s">
        <v>11</v>
      </c>
      <c r="B18" s="9"/>
      <c r="C18" s="23"/>
      <c r="D18" s="12"/>
      <c r="E18" s="13"/>
      <c r="F18" s="16"/>
      <c r="G18" s="56"/>
      <c r="H18" s="40"/>
      <c r="I18" s="19"/>
      <c r="J18" s="16"/>
      <c r="K18" s="53"/>
      <c r="L18" s="65"/>
      <c r="M18" s="5"/>
      <c r="N18" t="s">
        <v>11</v>
      </c>
      <c r="O18" s="9">
        <v>39636</v>
      </c>
      <c r="P18" s="23">
        <v>7.6388888888888886E-3</v>
      </c>
      <c r="Q18" s="12">
        <v>114.74934999999998</v>
      </c>
      <c r="R18" s="13">
        <f t="shared" si="2"/>
        <v>37.718096324127089</v>
      </c>
      <c r="S18" s="22">
        <v>37.29</v>
      </c>
      <c r="T18" s="59">
        <f t="shared" si="3"/>
        <v>0.42809632412708964</v>
      </c>
      <c r="U18" s="40"/>
      <c r="V18" s="19">
        <v>38.003150000000005</v>
      </c>
      <c r="W18" s="22">
        <v>37.549999999999997</v>
      </c>
      <c r="X18" s="62">
        <f t="shared" si="4"/>
        <v>0.45315000000000794</v>
      </c>
      <c r="Y18" s="68">
        <f t="shared" si="7"/>
        <v>-2.5053675872918291E-2</v>
      </c>
      <c r="Z18" s="21"/>
      <c r="AA18" t="s">
        <v>73</v>
      </c>
    </row>
    <row r="19" spans="1:27" ht="15.6">
      <c r="A19" t="s">
        <v>12</v>
      </c>
      <c r="B19" s="9">
        <v>39647</v>
      </c>
      <c r="C19" s="23">
        <v>39.018749999999997</v>
      </c>
      <c r="D19" s="12">
        <v>114.75534303473751</v>
      </c>
      <c r="E19" s="13">
        <f t="shared" si="5"/>
        <v>37.733544102602011</v>
      </c>
      <c r="F19" s="16">
        <v>38.76</v>
      </c>
      <c r="G19" s="56">
        <f t="shared" si="0"/>
        <v>-1.0264558973979874</v>
      </c>
      <c r="H19" s="40"/>
      <c r="I19" s="19">
        <v>37.712468927039488</v>
      </c>
      <c r="J19" s="16">
        <v>38.75</v>
      </c>
      <c r="K19" s="53">
        <f t="shared" si="1"/>
        <v>-1.0375310729605118</v>
      </c>
      <c r="L19" s="65">
        <f t="shared" si="6"/>
        <v>1.1075175562524464E-2</v>
      </c>
      <c r="M19" s="5"/>
      <c r="N19" t="s">
        <v>12</v>
      </c>
      <c r="O19" s="9">
        <v>39647</v>
      </c>
      <c r="P19" s="23">
        <v>1.6666666666666666E-2</v>
      </c>
      <c r="Q19" s="12">
        <v>114.75521803449999</v>
      </c>
      <c r="R19" s="13">
        <f t="shared" si="2"/>
        <v>37.733221898437321</v>
      </c>
      <c r="S19" s="22">
        <v>37.659999999999997</v>
      </c>
      <c r="T19" s="59">
        <f t="shared" si="3"/>
        <v>7.3221898437324739E-2</v>
      </c>
      <c r="U19" s="40"/>
      <c r="V19" s="19">
        <v>37.71143502144723</v>
      </c>
      <c r="W19" s="22">
        <v>37.630000000000003</v>
      </c>
      <c r="X19" s="62">
        <f t="shared" si="4"/>
        <v>8.143502144722703E-2</v>
      </c>
      <c r="Y19" s="68">
        <f t="shared" si="7"/>
        <v>-8.2131230099022901E-3</v>
      </c>
      <c r="Z19" s="21" t="s">
        <v>38</v>
      </c>
    </row>
    <row r="20" spans="1:27" ht="15.6">
      <c r="A20" t="s">
        <v>13</v>
      </c>
      <c r="B20" s="9">
        <v>39653</v>
      </c>
      <c r="C20" s="23">
        <v>1.4583333333333332E-2</v>
      </c>
      <c r="D20" s="12">
        <v>114.75517303441453</v>
      </c>
      <c r="E20" s="13">
        <f t="shared" si="5"/>
        <v>37.733105904946427</v>
      </c>
      <c r="F20" s="16">
        <v>38.799999999999997</v>
      </c>
      <c r="G20" s="56">
        <f t="shared" si="0"/>
        <v>-1.0668940950535699</v>
      </c>
      <c r="H20" s="40"/>
      <c r="I20" s="19">
        <v>37.812370054892867</v>
      </c>
      <c r="J20" s="16">
        <v>38.89</v>
      </c>
      <c r="K20" s="53">
        <f t="shared" si="1"/>
        <v>-1.0776299451071338</v>
      </c>
      <c r="L20" s="65">
        <f t="shared" si="6"/>
        <v>1.0735850053563922E-2</v>
      </c>
      <c r="M20" s="5"/>
      <c r="N20" t="s">
        <v>13</v>
      </c>
      <c r="O20" s="9">
        <v>39653</v>
      </c>
      <c r="P20" s="23">
        <v>1.1805555555555555E-2</v>
      </c>
      <c r="Q20" s="12">
        <v>114.755158034386</v>
      </c>
      <c r="R20" s="13">
        <f t="shared" si="2"/>
        <v>37.73306724045036</v>
      </c>
      <c r="S20" s="22">
        <v>37.6</v>
      </c>
      <c r="T20" s="59">
        <f t="shared" si="3"/>
        <v>0.13306724045035878</v>
      </c>
      <c r="U20" s="40"/>
      <c r="V20" s="19">
        <v>37.811465387499616</v>
      </c>
      <c r="W20" s="22">
        <v>37.659999999999997</v>
      </c>
      <c r="X20" s="62">
        <f t="shared" si="4"/>
        <v>0.15146538749961991</v>
      </c>
      <c r="Y20" s="68">
        <f t="shared" si="7"/>
        <v>-1.8398147049261127E-2</v>
      </c>
      <c r="Z20" s="21" t="s">
        <v>38</v>
      </c>
    </row>
    <row r="21" spans="1:27" ht="15.6">
      <c r="A21" t="s">
        <v>14</v>
      </c>
      <c r="B21" s="9">
        <v>39728</v>
      </c>
      <c r="C21" s="23">
        <v>2.0833333333333332E-2</v>
      </c>
      <c r="D21" s="12">
        <v>114.753365</v>
      </c>
      <c r="E21" s="13">
        <f t="shared" si="5"/>
        <v>37.728445468027388</v>
      </c>
      <c r="F21" s="16">
        <v>38.229999999999997</v>
      </c>
      <c r="G21" s="56">
        <f t="shared" si="0"/>
        <v>-0.50155453197260869</v>
      </c>
      <c r="H21" s="40"/>
      <c r="I21" s="19">
        <v>37.999450000000003</v>
      </c>
      <c r="J21" s="16">
        <v>38.49</v>
      </c>
      <c r="K21" s="53">
        <f t="shared" si="1"/>
        <v>-0.49054999999999893</v>
      </c>
      <c r="L21" s="65">
        <f t="shared" si="6"/>
        <v>-1.1004531972609755E-2</v>
      </c>
      <c r="M21" s="5"/>
      <c r="N21" t="s">
        <v>14</v>
      </c>
      <c r="O21" s="9">
        <v>39728</v>
      </c>
      <c r="P21" s="23">
        <v>1.3888888888888888E-2</v>
      </c>
      <c r="Q21" s="12">
        <v>114.75337500000003</v>
      </c>
      <c r="R21" s="13">
        <f t="shared" si="2"/>
        <v>37.728471244270182</v>
      </c>
      <c r="S21" s="22">
        <v>37.24</v>
      </c>
      <c r="T21" s="59">
        <f t="shared" si="3"/>
        <v>0.48847124427017974</v>
      </c>
      <c r="U21" s="40"/>
      <c r="V21" s="19">
        <v>38.000449999999994</v>
      </c>
      <c r="W21" s="22">
        <v>37.450000000000003</v>
      </c>
      <c r="X21" s="62">
        <f t="shared" si="4"/>
        <v>0.55044999999999078</v>
      </c>
      <c r="Y21" s="68">
        <f t="shared" si="7"/>
        <v>-6.1978755729811041E-2</v>
      </c>
      <c r="Z21" s="21">
        <v>1</v>
      </c>
    </row>
    <row r="22" spans="1:27" ht="15.6">
      <c r="A22" t="s">
        <v>15</v>
      </c>
      <c r="B22" s="9">
        <v>39742</v>
      </c>
      <c r="C22" s="23">
        <v>1.3888888888888888E-2</v>
      </c>
      <c r="D22" s="12">
        <v>114.75324500000002</v>
      </c>
      <c r="E22" s="13">
        <f t="shared" si="5"/>
        <v>37.728136153131842</v>
      </c>
      <c r="F22" s="16">
        <v>38.28</v>
      </c>
      <c r="G22" s="56">
        <f t="shared" si="0"/>
        <v>-0.5518638468681587</v>
      </c>
      <c r="H22" s="40"/>
      <c r="I22" s="19">
        <v>38.000599999999991</v>
      </c>
      <c r="J22" s="16">
        <v>38.549999999999997</v>
      </c>
      <c r="K22" s="53">
        <f t="shared" si="1"/>
        <v>-0.54940000000000566</v>
      </c>
      <c r="L22" s="65">
        <f t="shared" si="6"/>
        <v>-2.4638468681530412E-3</v>
      </c>
      <c r="M22" s="5"/>
      <c r="N22" t="s">
        <v>15</v>
      </c>
      <c r="O22" s="9">
        <v>39742</v>
      </c>
      <c r="P22" s="23">
        <v>1.3888888888888888E-2</v>
      </c>
      <c r="Q22" s="12">
        <v>114.75326000000004</v>
      </c>
      <c r="R22" s="13">
        <f t="shared" si="2"/>
        <v>37.72817481749216</v>
      </c>
      <c r="S22" s="22">
        <v>37.04</v>
      </c>
      <c r="T22" s="59">
        <f t="shared" si="3"/>
        <v>0.68817481749216114</v>
      </c>
      <c r="U22" s="40"/>
      <c r="V22" s="19">
        <v>38.001549999999995</v>
      </c>
      <c r="W22" s="22">
        <v>37.270000000000003</v>
      </c>
      <c r="X22" s="62">
        <f t="shared" si="4"/>
        <v>0.73154999999999148</v>
      </c>
      <c r="Y22" s="68">
        <f t="shared" si="7"/>
        <v>-4.3375182507830345E-2</v>
      </c>
      <c r="Z22" s="21">
        <v>1</v>
      </c>
    </row>
    <row r="23" spans="1:27" ht="15.6">
      <c r="A23" t="s">
        <v>2</v>
      </c>
      <c r="B23" s="9">
        <v>39783</v>
      </c>
      <c r="C23" s="23">
        <v>5.7870370370370366E-5</v>
      </c>
      <c r="D23" s="28">
        <v>114.7529</v>
      </c>
      <c r="E23" s="8">
        <v>37.73354999999998</v>
      </c>
      <c r="F23" s="10">
        <v>37.64</v>
      </c>
      <c r="G23" s="56">
        <f t="shared" si="0"/>
        <v>9.354999999997915E-2</v>
      </c>
      <c r="H23" s="40"/>
      <c r="I23" s="8">
        <v>37.734000000000002</v>
      </c>
      <c r="J23" s="17">
        <v>37.64</v>
      </c>
      <c r="K23" s="53">
        <f t="shared" si="1"/>
        <v>9.4000000000001194E-2</v>
      </c>
      <c r="L23" s="65">
        <f t="shared" si="6"/>
        <v>-4.5000000002204388E-4</v>
      </c>
      <c r="M23" s="5"/>
      <c r="N23" s="11" t="s">
        <v>2</v>
      </c>
      <c r="O23" s="9">
        <v>39783</v>
      </c>
      <c r="P23" s="23">
        <v>4.6296296296296294E-5</v>
      </c>
      <c r="Q23" s="28">
        <v>114.7529</v>
      </c>
      <c r="R23" s="8">
        <v>37.733650000000004</v>
      </c>
      <c r="S23" s="10">
        <v>37.58</v>
      </c>
      <c r="T23" s="59">
        <f t="shared" si="3"/>
        <v>0.15365000000000606</v>
      </c>
      <c r="U23" s="40"/>
      <c r="V23" s="8">
        <v>37.734000000000002</v>
      </c>
      <c r="W23" s="10">
        <v>37.58</v>
      </c>
      <c r="X23" s="62">
        <f t="shared" si="4"/>
        <v>0.15400000000000347</v>
      </c>
      <c r="Y23" s="68">
        <f t="shared" si="7"/>
        <v>-3.4999999999740794E-4</v>
      </c>
      <c r="Z23" s="21"/>
    </row>
    <row r="24" spans="1:27">
      <c r="B24" s="9"/>
      <c r="C24" s="23"/>
      <c r="D24" s="37"/>
      <c r="E24" s="40"/>
      <c r="F24" s="41"/>
      <c r="G24" s="40"/>
      <c r="H24" s="40"/>
      <c r="I24" s="40"/>
      <c r="J24" s="43"/>
      <c r="K24" s="40"/>
      <c r="L24" s="40"/>
      <c r="M24" s="5"/>
      <c r="N24" s="11"/>
      <c r="O24" s="9"/>
      <c r="P24" s="23"/>
      <c r="Q24" s="37"/>
      <c r="R24" s="40"/>
      <c r="S24" s="41"/>
      <c r="T24" s="40"/>
      <c r="U24" s="40"/>
      <c r="V24" s="40"/>
      <c r="W24" s="41"/>
      <c r="X24" s="40"/>
      <c r="Y24" s="40"/>
      <c r="Z24" s="49"/>
    </row>
    <row r="25" spans="1:27">
      <c r="B25" s="9"/>
      <c r="C25" s="23"/>
      <c r="D25" s="37"/>
      <c r="E25" s="40"/>
      <c r="F25" s="41"/>
      <c r="G25" s="40"/>
      <c r="H25" s="40"/>
      <c r="I25" s="40"/>
      <c r="J25" s="43"/>
      <c r="K25" s="40"/>
      <c r="L25" s="40"/>
      <c r="M25" s="5"/>
      <c r="N25" s="11"/>
      <c r="O25" s="9"/>
      <c r="P25" s="23"/>
      <c r="Q25" s="37"/>
      <c r="R25" s="40"/>
      <c r="S25" s="41"/>
      <c r="T25" s="40"/>
      <c r="U25" s="40"/>
      <c r="V25" s="40"/>
      <c r="W25" s="41"/>
      <c r="X25" s="40"/>
      <c r="Y25" s="40"/>
      <c r="Z25" s="49"/>
    </row>
    <row r="26" spans="1:27">
      <c r="B26" s="9"/>
      <c r="C26" s="23"/>
      <c r="D26" s="37"/>
      <c r="E26" s="40"/>
      <c r="F26" s="41"/>
      <c r="G26" s="40"/>
      <c r="H26" s="40"/>
      <c r="I26" s="40"/>
      <c r="J26" s="43"/>
      <c r="K26" s="40"/>
      <c r="L26" s="40"/>
      <c r="M26" s="5"/>
      <c r="N26" s="11"/>
      <c r="O26" s="9"/>
      <c r="P26" s="23"/>
      <c r="Q26" s="37"/>
      <c r="R26" s="40"/>
      <c r="S26" s="41"/>
      <c r="T26" s="40"/>
      <c r="U26" s="40"/>
      <c r="V26" s="40"/>
      <c r="W26" s="41"/>
      <c r="X26" s="40"/>
      <c r="Y26" s="40"/>
      <c r="Z26" s="49"/>
    </row>
    <row r="27" spans="1:27">
      <c r="B27" s="9"/>
      <c r="C27" s="23"/>
      <c r="D27" s="37"/>
      <c r="E27" s="40"/>
      <c r="F27" s="41"/>
      <c r="G27" s="40"/>
      <c r="H27" s="40"/>
      <c r="I27" s="40"/>
      <c r="J27" s="43"/>
      <c r="K27" s="40"/>
      <c r="L27" s="40"/>
      <c r="M27" s="5"/>
      <c r="N27" s="11"/>
      <c r="O27" s="9"/>
      <c r="P27" s="23"/>
      <c r="Q27" s="37"/>
      <c r="R27" s="40"/>
      <c r="S27" s="41"/>
      <c r="T27" s="40"/>
      <c r="U27" s="40"/>
      <c r="V27" s="40"/>
      <c r="W27" s="41"/>
      <c r="X27" s="40"/>
      <c r="Y27" s="40"/>
      <c r="Z27" s="49"/>
    </row>
    <row r="28" spans="1:27">
      <c r="B28" s="9"/>
      <c r="C28" s="23"/>
      <c r="D28" s="37"/>
      <c r="E28" s="40"/>
      <c r="F28" s="41"/>
      <c r="G28" s="40"/>
      <c r="H28" s="40"/>
      <c r="I28" s="40"/>
      <c r="J28" s="43"/>
      <c r="K28" s="40"/>
      <c r="L28" s="40"/>
      <c r="M28" s="5"/>
      <c r="N28" s="11"/>
      <c r="O28" s="9"/>
      <c r="P28" s="23"/>
      <c r="Q28" s="37"/>
      <c r="R28" s="40"/>
      <c r="S28" s="41"/>
      <c r="T28" s="40"/>
      <c r="U28" s="40"/>
      <c r="V28" s="40"/>
      <c r="W28" s="41"/>
      <c r="X28" s="40"/>
      <c r="Y28" s="40"/>
      <c r="Z28" s="49"/>
    </row>
    <row r="29" spans="1:27">
      <c r="B29" s="9"/>
      <c r="C29" s="23"/>
      <c r="D29" s="37"/>
      <c r="E29" s="40"/>
      <c r="F29" s="41"/>
      <c r="G29" s="40"/>
      <c r="H29" s="40"/>
      <c r="I29" s="40"/>
      <c r="J29" s="43"/>
      <c r="K29" s="40"/>
      <c r="L29" s="40"/>
      <c r="M29" s="5"/>
      <c r="N29" s="11"/>
      <c r="O29" s="9"/>
      <c r="P29" s="23"/>
      <c r="Q29" s="37"/>
      <c r="R29" s="40"/>
      <c r="S29" s="41"/>
      <c r="T29" s="40"/>
      <c r="U29" s="40"/>
      <c r="V29" s="40"/>
      <c r="W29" s="41"/>
      <c r="X29" s="40"/>
      <c r="Y29" s="40"/>
      <c r="Z29" s="49"/>
    </row>
    <row r="32" spans="1:27">
      <c r="A32" s="30" t="s">
        <v>39</v>
      </c>
      <c r="B32" s="34"/>
      <c r="C32" s="34"/>
      <c r="D32" s="34"/>
      <c r="E32" s="34"/>
      <c r="F32" s="34"/>
      <c r="G32" s="34"/>
      <c r="H32" s="72"/>
      <c r="I32" s="34"/>
      <c r="J32" s="34"/>
      <c r="K32" s="34"/>
      <c r="L32" s="34"/>
      <c r="M32" s="34"/>
      <c r="N32" s="30" t="s">
        <v>40</v>
      </c>
      <c r="O32" s="34"/>
      <c r="P32" s="34"/>
      <c r="Q32" s="34"/>
      <c r="R32" s="34"/>
      <c r="S32" s="34"/>
      <c r="T32" s="34"/>
      <c r="U32" s="72"/>
      <c r="V32" s="34"/>
      <c r="W32" s="34"/>
      <c r="X32" s="34"/>
      <c r="Y32" s="34"/>
    </row>
    <row r="33" spans="1:25">
      <c r="A33" s="30"/>
      <c r="B33" s="34"/>
      <c r="C33" s="34"/>
      <c r="D33" s="34"/>
      <c r="E33" s="34"/>
      <c r="F33" s="34"/>
      <c r="G33" s="34"/>
      <c r="H33" s="72"/>
      <c r="I33" s="34"/>
      <c r="J33" s="34"/>
      <c r="K33" s="34"/>
      <c r="L33" s="34"/>
      <c r="M33" s="34"/>
      <c r="N33" s="30"/>
      <c r="O33" s="34"/>
      <c r="P33" s="34"/>
      <c r="Q33" s="34"/>
      <c r="R33" s="34"/>
      <c r="S33" s="34"/>
      <c r="T33" s="34"/>
      <c r="U33" s="72"/>
      <c r="V33" s="34"/>
      <c r="W33" s="34"/>
      <c r="X33" s="34"/>
      <c r="Y33" s="34"/>
    </row>
    <row r="34" spans="1:25" ht="18">
      <c r="A34" s="30"/>
      <c r="B34" s="31" t="s">
        <v>41</v>
      </c>
      <c r="C34" s="31" t="s">
        <v>42</v>
      </c>
      <c r="D34" s="31" t="s">
        <v>43</v>
      </c>
      <c r="E34" s="31" t="s">
        <v>44</v>
      </c>
      <c r="F34" s="31" t="s">
        <v>45</v>
      </c>
      <c r="G34" s="31" t="s">
        <v>46</v>
      </c>
      <c r="H34" s="31" t="s">
        <v>72</v>
      </c>
      <c r="I34" s="31" t="s">
        <v>47</v>
      </c>
      <c r="J34" s="31" t="s">
        <v>48</v>
      </c>
      <c r="K34" s="31" t="s">
        <v>68</v>
      </c>
      <c r="L34" s="31" t="s">
        <v>68</v>
      </c>
      <c r="M34" s="34"/>
      <c r="N34" s="30"/>
      <c r="O34" s="31" t="s">
        <v>41</v>
      </c>
      <c r="P34" s="31" t="s">
        <v>42</v>
      </c>
      <c r="Q34" s="31" t="s">
        <v>43</v>
      </c>
      <c r="R34" s="31" t="s">
        <v>44</v>
      </c>
      <c r="S34" s="31" t="s">
        <v>45</v>
      </c>
      <c r="T34" s="31" t="s">
        <v>46</v>
      </c>
      <c r="U34" s="31" t="s">
        <v>72</v>
      </c>
      <c r="V34" s="31" t="s">
        <v>47</v>
      </c>
      <c r="W34" s="31" t="s">
        <v>48</v>
      </c>
      <c r="X34" s="31" t="s">
        <v>68</v>
      </c>
      <c r="Y34" s="31" t="s">
        <v>68</v>
      </c>
    </row>
    <row r="35" spans="1:25" ht="15.6">
      <c r="A35" s="32" t="s">
        <v>49</v>
      </c>
      <c r="B35" s="35">
        <v>6.5694668533165558E-3</v>
      </c>
      <c r="C35" s="35">
        <v>1.1417762191191644E-3</v>
      </c>
      <c r="D35" s="34">
        <f>0.007/2</f>
        <v>3.5000000000000001E-3</v>
      </c>
      <c r="E35" s="34">
        <v>2.3E-3</v>
      </c>
      <c r="F35" s="34">
        <f>0.01/2</f>
        <v>5.0000000000000001E-3</v>
      </c>
      <c r="G35" s="34">
        <v>5.0000000000000001E-4</v>
      </c>
      <c r="H35" s="11">
        <f>$K$5</f>
        <v>1.4433756729740645E-3</v>
      </c>
      <c r="I35" s="35">
        <f>0.01/2/SQRT(3)</f>
        <v>2.886751345948129E-3</v>
      </c>
      <c r="J35" s="34"/>
      <c r="K35" s="57">
        <f>SQRT(B35^2+C35^2+D35^2+E35^2+F35^2+G35^2+H35^2+I35^2+J35^2)</f>
        <v>9.8827230224284666E-3</v>
      </c>
      <c r="L35" s="65">
        <f>SQRT(K35^2+K69^2)</f>
        <v>1.3901550105752307E-2</v>
      </c>
      <c r="M35" s="34"/>
      <c r="N35" s="32" t="s">
        <v>49</v>
      </c>
      <c r="O35" s="35">
        <v>1.4680814547886787E-2</v>
      </c>
      <c r="P35" s="35">
        <v>1.051535634060618E-3</v>
      </c>
      <c r="Q35" s="34">
        <f>0.007/2</f>
        <v>3.5000000000000001E-3</v>
      </c>
      <c r="R35" s="34">
        <v>2.3E-3</v>
      </c>
      <c r="S35" s="34">
        <f>0.01/2</f>
        <v>5.0000000000000001E-3</v>
      </c>
      <c r="T35" s="34">
        <v>5.0000000000000001E-4</v>
      </c>
      <c r="U35" s="11">
        <f t="shared" ref="U35:U48" si="8">$K$5</f>
        <v>1.4433756729740645E-3</v>
      </c>
      <c r="V35" s="35">
        <f>0.01/2/SQRT(3)</f>
        <v>2.886751345948129E-3</v>
      </c>
      <c r="W35" s="34"/>
      <c r="X35" s="60">
        <f>SQRT(O35^2+P35^2+Q35^2+R35^2+S35^2+T35^2+U35^2+V35^2+W35^2)</f>
        <v>1.6426768082791279E-2</v>
      </c>
      <c r="Y35" s="68">
        <f>SQRT(X35^2+X69^2)</f>
        <v>2.3186075259911652E-2</v>
      </c>
    </row>
    <row r="36" spans="1:25" ht="15.6">
      <c r="A36" s="32" t="s">
        <v>50</v>
      </c>
      <c r="B36" s="35">
        <v>1.2E-2</v>
      </c>
      <c r="C36" s="35">
        <v>1.25E-3</v>
      </c>
      <c r="D36" s="34">
        <f t="shared" ref="D36:D48" si="9">0.007/2</f>
        <v>3.5000000000000001E-3</v>
      </c>
      <c r="E36" s="34">
        <v>2.3E-3</v>
      </c>
      <c r="F36" s="34">
        <f t="shared" ref="F36:F48" si="10">0.01/2</f>
        <v>5.0000000000000001E-3</v>
      </c>
      <c r="G36" s="35">
        <v>5.0000000000000001E-4</v>
      </c>
      <c r="H36" s="11">
        <f>$K$5</f>
        <v>1.4433756729740645E-3</v>
      </c>
      <c r="I36" s="35">
        <f t="shared" ref="I36:I48" si="11">0.01/2/SQRT(3)</f>
        <v>2.886751345948129E-3</v>
      </c>
      <c r="J36" s="34"/>
      <c r="K36" s="57">
        <f>SQRT(B36^2+C36^2+D36^2+E36^2+F36^2+G36^2+H36^2+I36^2+J36^2)</f>
        <v>1.4098551935098394E-2</v>
      </c>
      <c r="L36" s="65">
        <f t="shared" ref="L36:L48" si="12">SQRT(K36^2+K70^2)</f>
        <v>1.983311624531052E-2</v>
      </c>
      <c r="M36" s="34"/>
      <c r="N36" s="32" t="s">
        <v>50</v>
      </c>
      <c r="O36" s="35">
        <v>2.5999999999999999E-2</v>
      </c>
      <c r="P36" s="35">
        <v>1E-3</v>
      </c>
      <c r="Q36" s="34">
        <f t="shared" ref="Q36:Q48" si="13">0.007/2</f>
        <v>3.5000000000000001E-3</v>
      </c>
      <c r="R36" s="34">
        <v>2.3E-3</v>
      </c>
      <c r="S36" s="34">
        <f t="shared" ref="S36:S48" si="14">0.01/2</f>
        <v>5.0000000000000001E-3</v>
      </c>
      <c r="T36" s="35">
        <v>5.0000000000000001E-4</v>
      </c>
      <c r="U36" s="11">
        <f t="shared" si="8"/>
        <v>1.4433756729740645E-3</v>
      </c>
      <c r="V36" s="35">
        <f t="shared" ref="V36:V48" si="15">0.01/2/SQRT(3)</f>
        <v>2.886751345948129E-3</v>
      </c>
      <c r="W36" s="34"/>
      <c r="X36" s="60">
        <f t="shared" ref="X36:X48" si="16">SQRT(O36^2+P36^2+Q36^2+R36^2+S36^2+T36^2+U36^2+V36^2+W36^2)</f>
        <v>2.702233643981709E-2</v>
      </c>
      <c r="Y36" s="68">
        <f t="shared" ref="Y36:Y48" si="17">SQRT(X36^2+X70^2)</f>
        <v>4.0109724506657979E-2</v>
      </c>
    </row>
    <row r="37" spans="1:25" ht="15.6">
      <c r="A37" s="32" t="s">
        <v>51</v>
      </c>
      <c r="B37" s="35">
        <v>1.0999999999999999E-2</v>
      </c>
      <c r="C37" s="35">
        <v>7.5000000000000002E-4</v>
      </c>
      <c r="D37" s="34">
        <f t="shared" si="9"/>
        <v>3.5000000000000001E-3</v>
      </c>
      <c r="E37" s="34">
        <v>2.3E-3</v>
      </c>
      <c r="F37" s="34">
        <f t="shared" si="10"/>
        <v>5.0000000000000001E-3</v>
      </c>
      <c r="G37" s="35">
        <v>5.0000000000000001E-4</v>
      </c>
      <c r="H37" s="11">
        <f>$K$5</f>
        <v>1.4433756729740645E-3</v>
      </c>
      <c r="I37" s="35">
        <f t="shared" si="11"/>
        <v>2.886751345948129E-3</v>
      </c>
      <c r="J37" s="34"/>
      <c r="K37" s="57">
        <f>SQRT(B37^2+C37^2+D37^2+E37^2+F37^2+G37^2+H37^2+I37^2+J37^2)</f>
        <v>1.3220028996438194E-2</v>
      </c>
      <c r="L37" s="65">
        <f t="shared" si="12"/>
        <v>2.2635204880892948E-2</v>
      </c>
      <c r="M37" s="34"/>
      <c r="N37" s="32" t="s">
        <v>51</v>
      </c>
      <c r="O37" s="35">
        <v>2.5000000000000001E-2</v>
      </c>
      <c r="P37" s="35">
        <v>1E-3</v>
      </c>
      <c r="Q37" s="34">
        <f t="shared" si="13"/>
        <v>3.5000000000000001E-3</v>
      </c>
      <c r="R37" s="34">
        <v>2.3E-3</v>
      </c>
      <c r="S37" s="34">
        <f t="shared" si="14"/>
        <v>5.0000000000000001E-3</v>
      </c>
      <c r="T37" s="35">
        <v>5.0000000000000001E-4</v>
      </c>
      <c r="U37" s="11">
        <f t="shared" si="8"/>
        <v>1.4433756729740645E-3</v>
      </c>
      <c r="V37" s="35">
        <f t="shared" si="15"/>
        <v>2.886751345948129E-3</v>
      </c>
      <c r="W37" s="34"/>
      <c r="X37" s="60">
        <f t="shared" si="16"/>
        <v>2.6061593709262424E-2</v>
      </c>
      <c r="Y37" s="68">
        <f t="shared" si="17"/>
        <v>3.3132914148924476E-2</v>
      </c>
    </row>
    <row r="38" spans="1:25" ht="15.6">
      <c r="A38" s="32" t="s">
        <v>52</v>
      </c>
      <c r="B38" s="35"/>
      <c r="C38" s="35"/>
      <c r="D38" s="34"/>
      <c r="E38" s="34"/>
      <c r="F38" s="34"/>
      <c r="G38" s="34"/>
      <c r="H38" s="72"/>
      <c r="I38" s="35"/>
      <c r="J38" s="34"/>
      <c r="K38" s="57"/>
      <c r="L38" s="65"/>
      <c r="M38" s="34"/>
      <c r="N38" s="32" t="s">
        <v>52</v>
      </c>
      <c r="O38" s="33">
        <v>2.2360000000000001E-2</v>
      </c>
      <c r="P38" s="33">
        <v>1.48E-3</v>
      </c>
      <c r="Q38">
        <f t="shared" si="13"/>
        <v>3.5000000000000001E-3</v>
      </c>
      <c r="R38">
        <v>2.3E-3</v>
      </c>
      <c r="S38">
        <f t="shared" si="14"/>
        <v>5.0000000000000001E-3</v>
      </c>
      <c r="T38">
        <v>5.0000000000000001E-4</v>
      </c>
      <c r="U38" s="11">
        <f t="shared" si="8"/>
        <v>1.4433756729740645E-3</v>
      </c>
      <c r="V38" s="33">
        <f>0.05/SQRT(3)</f>
        <v>2.8867513459481291E-2</v>
      </c>
      <c r="W38">
        <v>2.3E-3</v>
      </c>
      <c r="X38" s="60">
        <f>SQRT(O38^2+P38^2+Q38^2+R38^2+S38^2+T38^2+U38^2+V38^2+W38^2)</f>
        <v>3.7224409554305449E-2</v>
      </c>
      <c r="Y38" s="68">
        <f t="shared" si="17"/>
        <v>0.21276556535304295</v>
      </c>
    </row>
    <row r="39" spans="1:25" ht="15.6">
      <c r="A39" s="32" t="s">
        <v>53</v>
      </c>
      <c r="B39" s="35"/>
      <c r="C39" s="35"/>
      <c r="D39" s="34"/>
      <c r="E39" s="34"/>
      <c r="F39" s="34"/>
      <c r="G39" s="34"/>
      <c r="H39" s="72"/>
      <c r="I39" s="35"/>
      <c r="J39" s="34"/>
      <c r="K39" s="57"/>
      <c r="L39" s="65"/>
      <c r="M39" s="34"/>
      <c r="N39" s="32" t="s">
        <v>53</v>
      </c>
      <c r="O39" s="33">
        <v>3.0779999999999998E-2</v>
      </c>
      <c r="P39" s="33">
        <v>8.9999999999999998E-4</v>
      </c>
      <c r="Q39">
        <f t="shared" si="13"/>
        <v>3.5000000000000001E-3</v>
      </c>
      <c r="R39">
        <v>2.3E-3</v>
      </c>
      <c r="S39">
        <f t="shared" si="14"/>
        <v>5.0000000000000001E-3</v>
      </c>
      <c r="T39">
        <v>5.0000000000000001E-4</v>
      </c>
      <c r="U39" s="11">
        <f t="shared" si="8"/>
        <v>1.4433756729740645E-3</v>
      </c>
      <c r="V39" s="33">
        <v>2.8867513459481291E-2</v>
      </c>
      <c r="W39">
        <v>2.3E-3</v>
      </c>
      <c r="X39" s="60">
        <f t="shared" si="16"/>
        <v>4.2798540473556648E-2</v>
      </c>
      <c r="Y39" s="68">
        <f t="shared" si="17"/>
        <v>0.19990457573552439</v>
      </c>
    </row>
    <row r="40" spans="1:25" ht="15.6">
      <c r="A40" s="32" t="s">
        <v>54</v>
      </c>
      <c r="B40" s="35"/>
      <c r="C40" s="35"/>
      <c r="D40" s="34"/>
      <c r="E40" s="34"/>
      <c r="F40" s="34"/>
      <c r="G40" s="34"/>
      <c r="H40" s="72"/>
      <c r="I40" s="35"/>
      <c r="J40" s="34"/>
      <c r="K40" s="57"/>
      <c r="L40" s="65"/>
      <c r="M40" s="34"/>
      <c r="N40" s="32" t="s">
        <v>54</v>
      </c>
      <c r="O40" s="33">
        <v>2.7236778546189538E-2</v>
      </c>
      <c r="P40" s="33">
        <v>2.1668353533281121E-4</v>
      </c>
      <c r="Q40" s="34">
        <f t="shared" si="13"/>
        <v>3.5000000000000001E-3</v>
      </c>
      <c r="R40" s="34">
        <v>2.3E-3</v>
      </c>
      <c r="S40" s="34">
        <f t="shared" si="14"/>
        <v>5.0000000000000001E-3</v>
      </c>
      <c r="T40" s="34">
        <v>5.0000000000000001E-4</v>
      </c>
      <c r="U40" s="11">
        <f t="shared" si="8"/>
        <v>1.4433756729740645E-3</v>
      </c>
      <c r="V40" s="35">
        <f t="shared" si="15"/>
        <v>2.886751345948129E-3</v>
      </c>
      <c r="W40" s="34"/>
      <c r="X40" s="60">
        <f>SQRT(O40^2+P40^2+Q40^2+R40^2+S40^2+T40^2+U40^2+V40^2+W40^2)</f>
        <v>2.819744179877532E-2</v>
      </c>
      <c r="Y40" s="68">
        <f>SQRT(X40^2+X74^2)</f>
        <v>4.0800084404550227E-2</v>
      </c>
    </row>
    <row r="41" spans="1:25" ht="15.6">
      <c r="A41" s="32" t="s">
        <v>55</v>
      </c>
      <c r="B41" s="33">
        <v>2.6808286252673657E-2</v>
      </c>
      <c r="C41" s="33">
        <v>5.0904152468690157E-4</v>
      </c>
      <c r="D41" s="34">
        <f t="shared" si="9"/>
        <v>3.5000000000000001E-3</v>
      </c>
      <c r="E41" s="34">
        <v>2.3E-3</v>
      </c>
      <c r="F41" s="34">
        <f t="shared" si="10"/>
        <v>5.0000000000000001E-3</v>
      </c>
      <c r="G41" s="34">
        <v>5.0000000000000001E-4</v>
      </c>
      <c r="H41" s="11">
        <f>$K$5</f>
        <v>1.4433756729740645E-3</v>
      </c>
      <c r="I41" s="35">
        <f t="shared" si="11"/>
        <v>2.886751345948129E-3</v>
      </c>
      <c r="J41" s="34"/>
      <c r="K41" s="57">
        <f>SQRT(B41^2+C41^2+D41^2+E41^2+F41^2+G41^2+H41^2+I41^2+J41^2)</f>
        <v>2.7787587188271918E-2</v>
      </c>
      <c r="L41" s="65">
        <f t="shared" si="12"/>
        <v>4.3614658109527422E-2</v>
      </c>
      <c r="M41" s="34"/>
      <c r="N41" s="32" t="s">
        <v>55</v>
      </c>
      <c r="O41" s="33">
        <v>2.0621909660980049E-2</v>
      </c>
      <c r="P41" s="33">
        <v>4.3463524216899509E-4</v>
      </c>
      <c r="Q41" s="34">
        <f t="shared" si="13"/>
        <v>3.5000000000000001E-3</v>
      </c>
      <c r="R41" s="34">
        <v>2.3E-3</v>
      </c>
      <c r="S41" s="34">
        <f t="shared" si="14"/>
        <v>5.0000000000000001E-3</v>
      </c>
      <c r="T41" s="34">
        <v>5.0000000000000001E-4</v>
      </c>
      <c r="U41" s="11">
        <f t="shared" si="8"/>
        <v>1.4433756729740645E-3</v>
      </c>
      <c r="V41" s="35">
        <f t="shared" si="15"/>
        <v>2.886751345948129E-3</v>
      </c>
      <c r="W41" s="34"/>
      <c r="X41" s="60">
        <f t="shared" si="16"/>
        <v>2.187827078463982E-2</v>
      </c>
      <c r="Y41" s="68">
        <f t="shared" si="17"/>
        <v>3.9335833083464396E-2</v>
      </c>
    </row>
    <row r="42" spans="1:25" ht="15.6">
      <c r="A42" s="32" t="s">
        <v>56</v>
      </c>
      <c r="B42" s="35"/>
      <c r="C42" s="35"/>
      <c r="D42" s="34"/>
      <c r="E42" s="34"/>
      <c r="F42" s="34"/>
      <c r="G42" s="34"/>
      <c r="H42" s="72"/>
      <c r="I42" s="35"/>
      <c r="J42" s="34"/>
      <c r="K42" s="57"/>
      <c r="L42" s="65"/>
      <c r="M42" s="34"/>
      <c r="N42" s="32" t="s">
        <v>56</v>
      </c>
      <c r="O42" s="76">
        <v>8.8999999999999999E-3</v>
      </c>
      <c r="P42" s="76">
        <v>2.9999999999999997E-4</v>
      </c>
      <c r="Q42" s="78">
        <f t="shared" si="13"/>
        <v>3.5000000000000001E-3</v>
      </c>
      <c r="R42" s="78">
        <v>2.3E-3</v>
      </c>
      <c r="S42" s="78">
        <f t="shared" si="14"/>
        <v>5.0000000000000001E-3</v>
      </c>
      <c r="T42" s="78">
        <v>5.0000000000000001E-4</v>
      </c>
      <c r="U42" s="11">
        <f t="shared" si="8"/>
        <v>1.4433756729740645E-3</v>
      </c>
      <c r="V42" s="35">
        <f t="shared" si="15"/>
        <v>2.886751345948129E-3</v>
      </c>
      <c r="W42" s="34"/>
      <c r="X42" s="60">
        <f>SQRT(O42^2+P42^2+Q42^2+R42^2+S42^2+T42^2+U42^2+V42^2+W42^2)</f>
        <v>1.151115401107407E-2</v>
      </c>
      <c r="Y42" s="68">
        <f t="shared" si="17"/>
        <v>2.4012704970494264E-2</v>
      </c>
    </row>
    <row r="43" spans="1:25" ht="15.6">
      <c r="A43" s="32" t="s">
        <v>57</v>
      </c>
      <c r="B43" s="35"/>
      <c r="C43" s="35"/>
      <c r="D43" s="34"/>
      <c r="E43" s="34"/>
      <c r="F43" s="34"/>
      <c r="G43" s="34"/>
      <c r="H43" s="72"/>
      <c r="I43" s="35"/>
      <c r="J43" s="34"/>
      <c r="K43" s="57"/>
      <c r="L43" s="65"/>
      <c r="M43" s="34"/>
      <c r="N43" s="32" t="s">
        <v>57</v>
      </c>
      <c r="O43" s="76">
        <v>1.34E-2</v>
      </c>
      <c r="P43" s="76">
        <v>4.0000000000000002E-4</v>
      </c>
      <c r="Q43" s="78">
        <f t="shared" si="13"/>
        <v>3.5000000000000001E-3</v>
      </c>
      <c r="R43" s="78">
        <v>2.3E-3</v>
      </c>
      <c r="S43" s="78">
        <f t="shared" si="14"/>
        <v>5.0000000000000001E-3</v>
      </c>
      <c r="T43" s="78">
        <v>5.0000000000000001E-4</v>
      </c>
      <c r="U43" s="11">
        <f t="shared" si="8"/>
        <v>1.4433756729740645E-3</v>
      </c>
      <c r="V43" s="35">
        <f t="shared" si="15"/>
        <v>2.886751345948129E-3</v>
      </c>
      <c r="W43" s="34"/>
      <c r="X43" s="60">
        <f t="shared" si="16"/>
        <v>1.5261935220235561E-2</v>
      </c>
      <c r="Y43" s="68">
        <f t="shared" si="17"/>
        <v>2.7670019877116099E-2</v>
      </c>
    </row>
    <row r="44" spans="1:25" ht="15.6">
      <c r="A44" s="32" t="s">
        <v>58</v>
      </c>
      <c r="B44" s="37">
        <v>8.5000000000000006E-2</v>
      </c>
      <c r="C44" s="37">
        <v>2.9999999999999997E-4</v>
      </c>
      <c r="D44" s="34">
        <f t="shared" si="9"/>
        <v>3.5000000000000001E-3</v>
      </c>
      <c r="E44" s="34">
        <v>2.3E-3</v>
      </c>
      <c r="F44" s="34">
        <f t="shared" si="10"/>
        <v>5.0000000000000001E-3</v>
      </c>
      <c r="G44" s="34">
        <v>5.0000000000000001E-4</v>
      </c>
      <c r="H44" s="11">
        <f>$K$5</f>
        <v>1.4433756729740645E-3</v>
      </c>
      <c r="I44" s="35">
        <f t="shared" si="11"/>
        <v>2.886751345948129E-3</v>
      </c>
      <c r="J44" s="11">
        <v>1.2E-2</v>
      </c>
      <c r="K44" s="57">
        <f>SQRT(B44^2+C44^2+D44^2+E44^2+F44^2+G44^2+H44^2+I44^2+J44^2)</f>
        <v>8.6152751939022054E-2</v>
      </c>
      <c r="L44" s="65">
        <f t="shared" si="12"/>
        <v>0.11558222181633299</v>
      </c>
      <c r="M44" s="34"/>
      <c r="N44" s="32" t="s">
        <v>58</v>
      </c>
      <c r="O44" s="37">
        <v>3.5999999999999997E-2</v>
      </c>
      <c r="P44" s="37">
        <v>4.0000000000000002E-4</v>
      </c>
      <c r="Q44" s="34">
        <f t="shared" si="13"/>
        <v>3.5000000000000001E-3</v>
      </c>
      <c r="R44" s="34">
        <v>2.3E-3</v>
      </c>
      <c r="S44" s="34">
        <f t="shared" si="14"/>
        <v>5.0000000000000001E-3</v>
      </c>
      <c r="T44" s="34">
        <v>5.0000000000000001E-4</v>
      </c>
      <c r="U44" s="11">
        <f t="shared" si="8"/>
        <v>1.4433756729740645E-3</v>
      </c>
      <c r="V44" s="35">
        <f t="shared" si="15"/>
        <v>2.886751345948129E-3</v>
      </c>
      <c r="W44" s="11">
        <v>1.2E-2</v>
      </c>
      <c r="X44" s="60">
        <f t="shared" si="16"/>
        <v>3.8644102611739693E-2</v>
      </c>
      <c r="Y44" s="68">
        <f t="shared" si="17"/>
        <v>5.5366686734895018E-2</v>
      </c>
    </row>
    <row r="45" spans="1:25" ht="15.6">
      <c r="A45" s="32" t="s">
        <v>59</v>
      </c>
      <c r="B45" s="37">
        <v>6.5000000000000002E-2</v>
      </c>
      <c r="C45" s="37">
        <v>2.0000000000000001E-4</v>
      </c>
      <c r="D45" s="34">
        <f t="shared" si="9"/>
        <v>3.5000000000000001E-3</v>
      </c>
      <c r="E45" s="34">
        <v>2.3E-3</v>
      </c>
      <c r="F45" s="34">
        <f t="shared" si="10"/>
        <v>5.0000000000000001E-3</v>
      </c>
      <c r="G45" s="34">
        <v>5.0000000000000001E-4</v>
      </c>
      <c r="H45" s="11">
        <f>$K$5</f>
        <v>1.4433756729740645E-3</v>
      </c>
      <c r="I45" s="35">
        <f t="shared" si="11"/>
        <v>2.886751345948129E-3</v>
      </c>
      <c r="J45" s="11">
        <v>1.2E-2</v>
      </c>
      <c r="K45" s="57">
        <f>SQRT(B45^2+C45^2+D45^2+E45^2+F45^2+G45^2+H45^2+I45^2+J45^2)</f>
        <v>6.6499974937338641E-2</v>
      </c>
      <c r="L45" s="65">
        <f t="shared" si="12"/>
        <v>9.3554262329409665E-2</v>
      </c>
      <c r="M45" s="34"/>
      <c r="N45" s="32" t="s">
        <v>59</v>
      </c>
      <c r="O45" s="37">
        <v>0.02</v>
      </c>
      <c r="P45" s="37">
        <v>2.9999999999999997E-4</v>
      </c>
      <c r="Q45" s="34">
        <f t="shared" si="13"/>
        <v>3.5000000000000001E-3</v>
      </c>
      <c r="R45" s="34">
        <v>2.3E-3</v>
      </c>
      <c r="S45" s="34">
        <f t="shared" si="14"/>
        <v>5.0000000000000001E-3</v>
      </c>
      <c r="T45" s="34">
        <v>5.0000000000000001E-4</v>
      </c>
      <c r="U45" s="11">
        <f t="shared" si="8"/>
        <v>1.4433756729740645E-3</v>
      </c>
      <c r="V45" s="35">
        <f t="shared" si="15"/>
        <v>2.886751345948129E-3</v>
      </c>
      <c r="W45" s="11">
        <v>1.2E-2</v>
      </c>
      <c r="X45" s="60">
        <f t="shared" si="16"/>
        <v>2.4439653570921718E-2</v>
      </c>
      <c r="Y45" s="68">
        <f t="shared" si="17"/>
        <v>3.9615653471828535E-2</v>
      </c>
    </row>
    <row r="46" spans="1:25" ht="15.6">
      <c r="A46" s="32" t="s">
        <v>60</v>
      </c>
      <c r="B46" s="38">
        <v>3.9199999999999999E-2</v>
      </c>
      <c r="C46" s="38">
        <v>3.6000000000000002E-4</v>
      </c>
      <c r="D46" s="39">
        <f t="shared" si="9"/>
        <v>3.5000000000000001E-3</v>
      </c>
      <c r="E46" s="39">
        <v>2.3E-3</v>
      </c>
      <c r="F46" s="39">
        <f t="shared" si="10"/>
        <v>5.0000000000000001E-3</v>
      </c>
      <c r="G46" s="39">
        <v>5.0000000000000001E-4</v>
      </c>
      <c r="H46" s="11">
        <f>$K$5</f>
        <v>1.4433756729740645E-3</v>
      </c>
      <c r="I46" s="38">
        <f t="shared" si="11"/>
        <v>2.886751345948129E-3</v>
      </c>
      <c r="J46" s="34"/>
      <c r="K46" s="57">
        <f>SQRT(B46^2+C46^2+D46^2+E46^2+F46^2+G46^2+H46^2+I46^2+J46^2)</f>
        <v>3.9874506475524769E-2</v>
      </c>
      <c r="L46" s="65">
        <f t="shared" si="12"/>
        <v>5.9631357243204404E-2</v>
      </c>
      <c r="M46" s="34"/>
      <c r="N46" s="32" t="s">
        <v>60</v>
      </c>
      <c r="O46" s="38">
        <v>3.8300000000000001E-2</v>
      </c>
      <c r="P46" s="38">
        <v>2.7E-4</v>
      </c>
      <c r="Q46" s="39">
        <f t="shared" si="13"/>
        <v>3.5000000000000001E-3</v>
      </c>
      <c r="R46" s="39">
        <v>2.3E-3</v>
      </c>
      <c r="S46" s="39">
        <f t="shared" si="14"/>
        <v>5.0000000000000001E-3</v>
      </c>
      <c r="T46" s="39">
        <v>5.0000000000000001E-4</v>
      </c>
      <c r="U46" s="11">
        <f t="shared" si="8"/>
        <v>1.4433756729740645E-3</v>
      </c>
      <c r="V46" s="38">
        <f t="shared" si="15"/>
        <v>2.886751345948129E-3</v>
      </c>
      <c r="W46" s="34"/>
      <c r="X46" s="60">
        <f t="shared" si="16"/>
        <v>3.8989351965205407E-2</v>
      </c>
      <c r="Y46" s="68">
        <f t="shared" si="17"/>
        <v>5.2328310374659209E-2</v>
      </c>
    </row>
    <row r="47" spans="1:25" ht="15.6">
      <c r="A47" s="32" t="s">
        <v>61</v>
      </c>
      <c r="B47" s="38">
        <v>2.6499999999999999E-2</v>
      </c>
      <c r="C47" s="38">
        <v>4.0999999999999999E-4</v>
      </c>
      <c r="D47" s="39">
        <f t="shared" si="9"/>
        <v>3.5000000000000001E-3</v>
      </c>
      <c r="E47" s="39">
        <v>2.3E-3</v>
      </c>
      <c r="F47" s="39">
        <f t="shared" si="10"/>
        <v>5.0000000000000001E-3</v>
      </c>
      <c r="G47" s="39">
        <v>5.0000000000000001E-4</v>
      </c>
      <c r="H47" s="11">
        <f>$K$5</f>
        <v>1.4433756729740645E-3</v>
      </c>
      <c r="I47" s="38">
        <f t="shared" si="11"/>
        <v>2.886751345948129E-3</v>
      </c>
      <c r="J47" s="34"/>
      <c r="K47" s="57">
        <f>SQRT(B47^2+C47^2+D47^2+E47^2+F47^2+G47^2+H47^2+I47^2+J47^2)</f>
        <v>2.7488629770628194E-2</v>
      </c>
      <c r="L47" s="65">
        <f t="shared" si="12"/>
        <v>3.9611927075903122E-2</v>
      </c>
      <c r="M47" s="34"/>
      <c r="N47" s="32" t="s">
        <v>61</v>
      </c>
      <c r="O47" s="38">
        <v>2.2939999999999999E-2</v>
      </c>
      <c r="P47" s="38">
        <v>3.1E-4</v>
      </c>
      <c r="Q47" s="39">
        <f t="shared" si="13"/>
        <v>3.5000000000000001E-3</v>
      </c>
      <c r="R47" s="39">
        <v>2.3E-3</v>
      </c>
      <c r="S47" s="39">
        <f t="shared" si="14"/>
        <v>5.0000000000000001E-3</v>
      </c>
      <c r="T47" s="39">
        <v>5.0000000000000001E-4</v>
      </c>
      <c r="U47" s="11">
        <f t="shared" si="8"/>
        <v>1.4433756729740645E-3</v>
      </c>
      <c r="V47" s="38">
        <f t="shared" si="15"/>
        <v>2.886751345948129E-3</v>
      </c>
      <c r="W47" s="34"/>
      <c r="X47" s="60">
        <f t="shared" si="16"/>
        <v>2.4073769265876638E-2</v>
      </c>
      <c r="Y47" s="68">
        <f t="shared" si="17"/>
        <v>3.8019342007281853E-2</v>
      </c>
    </row>
    <row r="48" spans="1:25" ht="15.6">
      <c r="A48" s="32" t="s">
        <v>62</v>
      </c>
      <c r="B48" s="35">
        <v>6.8055704737858521E-3</v>
      </c>
      <c r="C48" s="35">
        <v>6.0480531883129061E-4</v>
      </c>
      <c r="D48" s="34">
        <f t="shared" si="9"/>
        <v>3.5000000000000001E-3</v>
      </c>
      <c r="E48" s="34">
        <v>2.3E-3</v>
      </c>
      <c r="F48" s="34">
        <f t="shared" si="10"/>
        <v>5.0000000000000001E-3</v>
      </c>
      <c r="G48" s="34">
        <v>5.0000000000000001E-4</v>
      </c>
      <c r="H48" s="11">
        <f>$K$5</f>
        <v>1.4433756729740645E-3</v>
      </c>
      <c r="I48" s="35">
        <f t="shared" si="11"/>
        <v>2.886751345948129E-3</v>
      </c>
      <c r="J48" s="34"/>
      <c r="K48" s="57">
        <f>SQRT(B48^2+C48^2+D48^2+E48^2+F48^2+G48^2+H48^2+I48^2+J48^2)</f>
        <v>9.9944107186976799E-3</v>
      </c>
      <c r="L48" s="65">
        <f t="shared" si="12"/>
        <v>1.4060339892573893E-2</v>
      </c>
      <c r="M48" s="34"/>
      <c r="N48" s="32" t="s">
        <v>62</v>
      </c>
      <c r="O48" s="35">
        <v>1.9269556026895868E-2</v>
      </c>
      <c r="P48" s="35">
        <v>4.8936048493192967E-4</v>
      </c>
      <c r="Q48" s="34">
        <f t="shared" si="13"/>
        <v>3.5000000000000001E-3</v>
      </c>
      <c r="R48" s="34">
        <v>2.3E-3</v>
      </c>
      <c r="S48" s="34">
        <f t="shared" si="14"/>
        <v>5.0000000000000001E-3</v>
      </c>
      <c r="T48" s="34">
        <v>5.0000000000000001E-4</v>
      </c>
      <c r="U48" s="11">
        <f t="shared" si="8"/>
        <v>1.4433756729740645E-3</v>
      </c>
      <c r="V48" s="35">
        <f t="shared" si="15"/>
        <v>2.886751345948129E-3</v>
      </c>
      <c r="W48" s="34"/>
      <c r="X48" s="60">
        <f t="shared" si="16"/>
        <v>2.0609753269376089E-2</v>
      </c>
      <c r="Y48" s="68">
        <f t="shared" si="17"/>
        <v>2.9110831769562744E-2</v>
      </c>
    </row>
    <row r="49" spans="12:25">
      <c r="L49" s="66" t="s">
        <v>66</v>
      </c>
      <c r="Y49" s="66" t="s">
        <v>66</v>
      </c>
    </row>
    <row r="66" spans="1:25">
      <c r="A66" s="30" t="s">
        <v>63</v>
      </c>
      <c r="B66" s="34"/>
      <c r="C66" s="34"/>
      <c r="D66" s="34"/>
      <c r="E66" s="34"/>
      <c r="F66" s="34"/>
      <c r="G66" s="34"/>
      <c r="H66" s="72"/>
      <c r="I66" s="34"/>
      <c r="J66" s="34"/>
      <c r="K66" s="34"/>
      <c r="L66" s="34"/>
      <c r="M66" s="34"/>
      <c r="N66" s="30" t="s">
        <v>64</v>
      </c>
      <c r="O66" s="34"/>
      <c r="P66" s="34"/>
      <c r="Q66" s="34"/>
      <c r="R66" s="34"/>
      <c r="S66" s="34"/>
      <c r="T66" s="34"/>
      <c r="U66" s="72"/>
      <c r="V66" s="34"/>
      <c r="W66" s="34"/>
      <c r="X66" s="34"/>
      <c r="Y66" s="34"/>
    </row>
    <row r="67" spans="1:25">
      <c r="A67" s="30"/>
      <c r="B67" s="34"/>
      <c r="C67" s="34"/>
      <c r="D67" s="34"/>
      <c r="E67" s="34"/>
      <c r="F67" s="34"/>
      <c r="G67" s="34"/>
      <c r="H67" s="72"/>
      <c r="I67" s="34"/>
      <c r="J67" s="34"/>
      <c r="K67" s="34"/>
      <c r="L67" s="34"/>
      <c r="M67" s="34"/>
      <c r="N67" s="30"/>
      <c r="O67" s="34"/>
      <c r="P67" s="34"/>
      <c r="Q67" s="34"/>
      <c r="R67" s="34"/>
      <c r="S67" s="34"/>
      <c r="T67" s="34"/>
      <c r="U67" s="72"/>
      <c r="V67" s="34"/>
      <c r="W67" s="34"/>
      <c r="X67" s="34"/>
      <c r="Y67" s="34"/>
    </row>
    <row r="68" spans="1:25" ht="18">
      <c r="A68" s="30"/>
      <c r="B68" s="31" t="s">
        <v>41</v>
      </c>
      <c r="C68" s="31" t="s">
        <v>42</v>
      </c>
      <c r="D68" s="31" t="s">
        <v>43</v>
      </c>
      <c r="E68" s="31" t="s">
        <v>44</v>
      </c>
      <c r="F68" s="31" t="s">
        <v>45</v>
      </c>
      <c r="G68" s="31" t="s">
        <v>46</v>
      </c>
      <c r="H68" s="31" t="s">
        <v>72</v>
      </c>
      <c r="I68" s="31" t="s">
        <v>47</v>
      </c>
      <c r="J68" s="31" t="s">
        <v>48</v>
      </c>
      <c r="K68" s="31" t="s">
        <v>68</v>
      </c>
      <c r="L68" s="31"/>
      <c r="M68" s="34"/>
      <c r="N68" s="30"/>
      <c r="O68" s="31" t="s">
        <v>41</v>
      </c>
      <c r="P68" s="31" t="s">
        <v>42</v>
      </c>
      <c r="Q68" s="31" t="s">
        <v>43</v>
      </c>
      <c r="R68" s="31" t="s">
        <v>44</v>
      </c>
      <c r="S68" s="31" t="s">
        <v>45</v>
      </c>
      <c r="T68" s="31" t="s">
        <v>46</v>
      </c>
      <c r="U68" s="31" t="s">
        <v>72</v>
      </c>
      <c r="V68" s="31" t="s">
        <v>47</v>
      </c>
      <c r="W68" s="31" t="s">
        <v>48</v>
      </c>
      <c r="X68" s="31" t="s">
        <v>68</v>
      </c>
      <c r="Y68" s="31"/>
    </row>
    <row r="69" spans="1:25" ht="15.6">
      <c r="A69" s="32" t="s">
        <v>49</v>
      </c>
      <c r="B69" s="35">
        <v>6.5694668533165558E-3</v>
      </c>
      <c r="C69" s="35">
        <v>1.1417762191191644E-3</v>
      </c>
      <c r="D69" s="34">
        <f>0.007/2</f>
        <v>3.5000000000000001E-3</v>
      </c>
      <c r="E69" s="34">
        <v>2.3E-3</v>
      </c>
      <c r="F69" s="34">
        <f>0.01/2</f>
        <v>5.0000000000000001E-3</v>
      </c>
      <c r="G69" s="34">
        <v>5.0000000000000001E-4</v>
      </c>
      <c r="H69" s="72"/>
      <c r="I69" s="35">
        <f>0.01/2/SQRT(3)</f>
        <v>2.886751345948129E-3</v>
      </c>
      <c r="J69" s="34"/>
      <c r="K69" s="54">
        <f>SQRT(B69^2+C69^2+D69^2+E69^2+F69^2+G69^2+H69^2+I69^2+J69^2)</f>
        <v>9.7767520682844524E-3</v>
      </c>
      <c r="L69" s="75"/>
      <c r="M69" s="34"/>
      <c r="N69" s="32" t="s">
        <v>49</v>
      </c>
      <c r="O69" s="35">
        <v>1.4680814547886787E-2</v>
      </c>
      <c r="P69" s="35">
        <v>1.051535634060618E-3</v>
      </c>
      <c r="Q69" s="34">
        <f>0.007/2</f>
        <v>3.5000000000000001E-3</v>
      </c>
      <c r="R69" s="34">
        <v>2.3E-3</v>
      </c>
      <c r="S69" s="34">
        <f>0.01/2</f>
        <v>5.0000000000000001E-3</v>
      </c>
      <c r="T69" s="34">
        <v>5.0000000000000001E-4</v>
      </c>
      <c r="U69" s="72"/>
      <c r="V69" s="35">
        <f>0.01/2/SQRT(3)</f>
        <v>2.886751345948129E-3</v>
      </c>
      <c r="W69" s="34"/>
      <c r="X69" s="63">
        <f>SQRT(O69^2+P69^2+Q69^2+R69^2+S69^2+T69^2+U69^2+V69^2+W69^2)</f>
        <v>1.6363232453047806E-2</v>
      </c>
      <c r="Y69" s="75"/>
    </row>
    <row r="70" spans="1:25" ht="15.6">
      <c r="A70" s="32" t="s">
        <v>50</v>
      </c>
      <c r="B70" s="69">
        <v>0.01</v>
      </c>
      <c r="C70" s="69">
        <v>7.0000000000000001E-3</v>
      </c>
      <c r="D70" s="69">
        <f>(0.002^2+0.001^2)^0.5</f>
        <v>2.2360679774997894E-3</v>
      </c>
      <c r="E70" s="70">
        <v>4.0000000000000001E-3</v>
      </c>
      <c r="F70" s="70">
        <f>0.008/2</f>
        <v>4.0000000000000001E-3</v>
      </c>
      <c r="G70" s="70">
        <v>5.0000000000000001E-4</v>
      </c>
      <c r="H70" s="73"/>
      <c r="I70" s="69">
        <f>0.01/2/SQRT(3)</f>
        <v>2.886751345948129E-3</v>
      </c>
      <c r="J70" s="34"/>
      <c r="K70" s="54">
        <f>SQRT(B70^2+C70^2+D70^2+E70^2+F70^2+G70^2+H70^2+I70^2+J70^2)</f>
        <v>1.3949313005783955E-2</v>
      </c>
      <c r="L70" s="75"/>
      <c r="M70" s="34"/>
      <c r="N70" s="32" t="s">
        <v>50</v>
      </c>
      <c r="O70" s="69">
        <v>2.8000000000000001E-2</v>
      </c>
      <c r="P70" s="69">
        <v>7.0000000000000001E-3</v>
      </c>
      <c r="Q70" s="69">
        <f>(0.002^2+0.001^2)^0.5</f>
        <v>2.2360679774997894E-3</v>
      </c>
      <c r="R70" s="70">
        <v>4.0000000000000001E-3</v>
      </c>
      <c r="S70" s="70">
        <f>0.008/2</f>
        <v>4.0000000000000001E-3</v>
      </c>
      <c r="T70" s="70">
        <v>5.0000000000000001E-4</v>
      </c>
      <c r="U70" s="73"/>
      <c r="V70" s="69">
        <f>0.01/2/SQRT(3)</f>
        <v>2.886751345948129E-3</v>
      </c>
      <c r="W70" s="34"/>
      <c r="X70" s="63">
        <f t="shared" ref="X70:X82" si="18">SQRT(O70^2+P70^2+Q70^2+R70^2+S70^2+T70^2+U70^2+V70^2+W70^2)</f>
        <v>2.964090641888897E-2</v>
      </c>
      <c r="Y70" s="75"/>
    </row>
    <row r="71" spans="1:25" ht="15.6">
      <c r="A71" s="32" t="s">
        <v>51</v>
      </c>
      <c r="B71" s="69">
        <v>1.6E-2</v>
      </c>
      <c r="C71" s="69">
        <v>6.0000000000000001E-3</v>
      </c>
      <c r="D71" s="69">
        <f>(0.002^2+0.001^2)^0.5</f>
        <v>2.2360679774997894E-3</v>
      </c>
      <c r="E71" s="70">
        <v>4.0000000000000001E-3</v>
      </c>
      <c r="F71" s="70">
        <f>0.008/2</f>
        <v>4.0000000000000001E-3</v>
      </c>
      <c r="G71" s="70">
        <v>5.0000000000000001E-4</v>
      </c>
      <c r="H71" s="73"/>
      <c r="I71" s="69">
        <f>0.01/2/SQRT(3)</f>
        <v>2.886751345948129E-3</v>
      </c>
      <c r="J71" s="34"/>
      <c r="K71" s="54">
        <f>SQRT(B71^2+C71^2+D71^2+E71^2+F71^2+G71^2+H71^2+I71^2+J71^2)</f>
        <v>1.8373440976946407E-2</v>
      </c>
      <c r="L71" s="75"/>
      <c r="M71" s="34"/>
      <c r="N71" s="32" t="s">
        <v>51</v>
      </c>
      <c r="O71" s="69">
        <v>1.7999999999999999E-2</v>
      </c>
      <c r="P71" s="69">
        <v>7.0000000000000001E-3</v>
      </c>
      <c r="Q71" s="69">
        <f>(0.002^2+0.001^2)^0.5</f>
        <v>2.2360679774997894E-3</v>
      </c>
      <c r="R71" s="70">
        <v>4.0000000000000001E-3</v>
      </c>
      <c r="S71" s="70">
        <f>0.008/2</f>
        <v>4.0000000000000001E-3</v>
      </c>
      <c r="T71" s="70">
        <v>5.0000000000000001E-4</v>
      </c>
      <c r="U71" s="73"/>
      <c r="V71" s="69">
        <f>0.01/2/SQRT(3)</f>
        <v>2.886751345948129E-3</v>
      </c>
      <c r="W71" s="34"/>
      <c r="X71" s="63">
        <f t="shared" si="18"/>
        <v>2.0459309209583134E-2</v>
      </c>
      <c r="Y71" s="75"/>
    </row>
    <row r="72" spans="1:25" ht="15.6">
      <c r="A72" s="32" t="s">
        <v>52</v>
      </c>
      <c r="B72" s="35"/>
      <c r="C72" s="35"/>
      <c r="D72" s="34"/>
      <c r="E72" s="34"/>
      <c r="F72" s="34"/>
      <c r="G72" s="34"/>
      <c r="H72" s="72"/>
      <c r="I72" s="35"/>
      <c r="J72" s="34"/>
      <c r="K72" s="54"/>
      <c r="L72" s="75"/>
      <c r="M72" s="34"/>
      <c r="N72" s="32" t="s">
        <v>52</v>
      </c>
      <c r="O72" s="33">
        <v>0.10563</v>
      </c>
      <c r="P72" s="33">
        <v>6.4670000000000005E-2</v>
      </c>
      <c r="Q72" s="33">
        <v>0.151</v>
      </c>
      <c r="R72" s="33">
        <v>7.0000000000000007E-2</v>
      </c>
      <c r="S72" s="33">
        <v>2E-3</v>
      </c>
      <c r="T72" s="33"/>
      <c r="U72" s="37"/>
      <c r="V72" s="33">
        <f>0.05/SQRT(3)</f>
        <v>2.8867513459481291E-2</v>
      </c>
      <c r="W72">
        <v>2.3E-3</v>
      </c>
      <c r="X72" s="63">
        <f t="shared" si="18"/>
        <v>0.20948395913132187</v>
      </c>
      <c r="Y72" s="75"/>
    </row>
    <row r="73" spans="1:25" ht="15.6">
      <c r="A73" s="32" t="s">
        <v>53</v>
      </c>
      <c r="B73" s="35"/>
      <c r="C73" s="35"/>
      <c r="D73" s="34"/>
      <c r="E73" s="34"/>
      <c r="F73" s="34"/>
      <c r="G73" s="34"/>
      <c r="H73" s="72"/>
      <c r="I73" s="35"/>
      <c r="J73" s="34"/>
      <c r="K73" s="54"/>
      <c r="L73" s="75"/>
      <c r="M73" s="34"/>
      <c r="N73" s="32" t="s">
        <v>53</v>
      </c>
      <c r="O73" s="33">
        <v>6.3869999999999996E-2</v>
      </c>
      <c r="P73" s="33">
        <v>7.4209999999999998E-2</v>
      </c>
      <c r="Q73" s="33">
        <v>0.151</v>
      </c>
      <c r="R73" s="33">
        <v>7.0000000000000007E-2</v>
      </c>
      <c r="S73" s="33">
        <v>2E-3</v>
      </c>
      <c r="T73" s="33"/>
      <c r="U73" s="37"/>
      <c r="V73" s="33">
        <v>2.8867513459481291E-2</v>
      </c>
      <c r="W73">
        <v>2.3E-3</v>
      </c>
      <c r="X73" s="63">
        <f t="shared" si="18"/>
        <v>0.19526936352980037</v>
      </c>
      <c r="Y73" s="75"/>
    </row>
    <row r="74" spans="1:25" ht="15.6">
      <c r="A74" s="32" t="s">
        <v>54</v>
      </c>
      <c r="B74" s="35"/>
      <c r="C74" s="35"/>
      <c r="D74" s="34"/>
      <c r="E74" s="34"/>
      <c r="F74" s="34"/>
      <c r="G74" s="34"/>
      <c r="H74" s="72"/>
      <c r="I74" s="35"/>
      <c r="J74" s="34"/>
      <c r="K74" s="54"/>
      <c r="L74" s="75"/>
      <c r="M74" s="34"/>
      <c r="N74" s="32" t="s">
        <v>54</v>
      </c>
      <c r="O74" s="37">
        <v>1.9601288894248888E-2</v>
      </c>
      <c r="P74" s="37">
        <v>1.9625171806155061E-3</v>
      </c>
      <c r="Q74" s="11">
        <v>2.5000000000000001E-3</v>
      </c>
      <c r="R74" s="37">
        <f>((11/1000000*(38.5+273.15)^2/0.014388)*(1-0.999)/0.999)/2/SQRT(3)</f>
        <v>2.1457069466489408E-2</v>
      </c>
      <c r="S74">
        <f>0.005/2</f>
        <v>2.5000000000000001E-3</v>
      </c>
      <c r="T74" s="11">
        <v>5.0000000000000001E-4</v>
      </c>
      <c r="V74" s="37">
        <v>2.886751345948129E-3</v>
      </c>
      <c r="W74" s="34"/>
      <c r="X74" s="63">
        <f t="shared" si="18"/>
        <v>2.9488152933391763E-2</v>
      </c>
      <c r="Y74" s="75"/>
    </row>
    <row r="75" spans="1:25" ht="15.6">
      <c r="A75" s="32" t="s">
        <v>55</v>
      </c>
      <c r="B75" s="37">
        <v>2.5396850198399882E-2</v>
      </c>
      <c r="C75" s="37">
        <v>1.8971654756777228E-3</v>
      </c>
      <c r="D75" s="11">
        <v>2.5000000000000001E-3</v>
      </c>
      <c r="E75" s="37">
        <f>((11/1000000*(38.5+273.15)^2/0.014388)*(1-0.999)/0.999)/2/SQRT(3)</f>
        <v>2.1457069466489408E-2</v>
      </c>
      <c r="F75">
        <f>0.005/2</f>
        <v>2.5000000000000001E-3</v>
      </c>
      <c r="G75" s="11">
        <v>5.0000000000000001E-4</v>
      </c>
      <c r="I75" s="37">
        <v>2.886751345948129E-3</v>
      </c>
      <c r="J75" s="34"/>
      <c r="K75" s="54">
        <f>SQRT(B75^2+C75^2+D75^2+E75^2+F75^2+G75^2+H75^2+I75^2+J75^2)</f>
        <v>3.3616787476871621E-2</v>
      </c>
      <c r="L75" s="75"/>
      <c r="M75" s="34"/>
      <c r="N75" s="32" t="s">
        <v>55</v>
      </c>
      <c r="O75" s="37">
        <v>2.4165002967536792E-2</v>
      </c>
      <c r="P75" s="37">
        <v>1.7923448328936414E-3</v>
      </c>
      <c r="Q75" s="11">
        <v>2.5000000000000001E-3</v>
      </c>
      <c r="R75" s="37">
        <f>((11/1000000*(38.5+273.15)^2/0.014388)*(1-0.999)/0.999)/2/SQRT(3)</f>
        <v>2.1457069466489408E-2</v>
      </c>
      <c r="S75">
        <f>0.005/2</f>
        <v>2.5000000000000001E-3</v>
      </c>
      <c r="T75" s="11">
        <v>5.0000000000000001E-4</v>
      </c>
      <c r="V75" s="37">
        <v>2.886751345948129E-3</v>
      </c>
      <c r="W75" s="34"/>
      <c r="X75" s="63">
        <f t="shared" si="18"/>
        <v>3.2690197794509407E-2</v>
      </c>
      <c r="Y75" s="75"/>
    </row>
    <row r="76" spans="1:25" ht="15.6">
      <c r="A76" s="32" t="s">
        <v>56</v>
      </c>
      <c r="B76" s="35"/>
      <c r="C76" s="35"/>
      <c r="D76" s="34"/>
      <c r="E76" s="34"/>
      <c r="F76" s="34"/>
      <c r="G76" s="34"/>
      <c r="H76" s="72"/>
      <c r="I76" s="35"/>
      <c r="J76" s="34"/>
      <c r="K76" s="54"/>
      <c r="L76" s="75"/>
      <c r="M76" s="34"/>
      <c r="N76" s="32" t="s">
        <v>56</v>
      </c>
      <c r="O76" s="76">
        <v>9.4000000000000004E-3</v>
      </c>
      <c r="P76" s="76">
        <v>2.9999999999999997E-4</v>
      </c>
      <c r="Q76" s="76">
        <v>5.0000000000000001E-3</v>
      </c>
      <c r="R76" s="77">
        <v>1.7000000000000001E-2</v>
      </c>
      <c r="S76" s="77">
        <v>5.5999999999999999E-3</v>
      </c>
      <c r="T76" s="77">
        <v>1.4E-3</v>
      </c>
      <c r="U76" s="72"/>
      <c r="V76" s="35">
        <f t="shared" ref="V76:V82" si="19">0.01/2/SQRT(3)</f>
        <v>2.886751345948129E-3</v>
      </c>
      <c r="W76" s="34"/>
      <c r="X76" s="63">
        <f>SQRT(O76^2+P76^2+Q76^2+R76^2+S76^2+T76^2+U76^2+V76^2+W76^2)</f>
        <v>2.1073759354546435E-2</v>
      </c>
      <c r="Y76" s="75"/>
    </row>
    <row r="77" spans="1:25" ht="15.6">
      <c r="A77" s="32" t="s">
        <v>57</v>
      </c>
      <c r="B77" s="35"/>
      <c r="C77" s="35"/>
      <c r="D77" s="34"/>
      <c r="E77" s="34"/>
      <c r="F77" s="34"/>
      <c r="G77" s="34"/>
      <c r="H77" s="72"/>
      <c r="I77" s="35"/>
      <c r="J77" s="34"/>
      <c r="K77" s="54"/>
      <c r="L77" s="75"/>
      <c r="M77" s="34"/>
      <c r="N77" s="32" t="s">
        <v>57</v>
      </c>
      <c r="O77" s="76">
        <v>1.3299999999999999E-2</v>
      </c>
      <c r="P77" s="76">
        <v>4.0000000000000002E-4</v>
      </c>
      <c r="Q77" s="76">
        <v>5.0000000000000001E-3</v>
      </c>
      <c r="R77" s="77">
        <v>1.7000000000000001E-2</v>
      </c>
      <c r="S77" s="77">
        <v>5.5999999999999999E-3</v>
      </c>
      <c r="T77" s="77">
        <v>1.4E-3</v>
      </c>
      <c r="U77" s="72"/>
      <c r="V77" s="35">
        <f t="shared" si="19"/>
        <v>2.886751345948129E-3</v>
      </c>
      <c r="W77" s="34"/>
      <c r="X77" s="63">
        <f t="shared" si="18"/>
        <v>2.3080366837061609E-2</v>
      </c>
      <c r="Y77" s="75"/>
    </row>
    <row r="78" spans="1:25" ht="15.6">
      <c r="A78" s="32" t="s">
        <v>58</v>
      </c>
      <c r="B78" s="37">
        <v>7.2999999999999995E-2</v>
      </c>
      <c r="C78" s="37">
        <v>1.2999999999999999E-3</v>
      </c>
      <c r="D78" s="11">
        <v>0</v>
      </c>
      <c r="E78" s="11">
        <v>1.9E-2</v>
      </c>
      <c r="F78" s="11">
        <v>7.7000000000000002E-3</v>
      </c>
      <c r="G78" s="11">
        <v>5.7999999999999996E-3</v>
      </c>
      <c r="I78" s="37">
        <v>2.886751345948129E-3</v>
      </c>
      <c r="J78" s="11">
        <v>1.2E-2</v>
      </c>
      <c r="K78" s="54">
        <f>SQRT(B78^2+C78^2+D78^2+E78^2+F78^2+G78^2+H78^2+I78^2+J78^2)</f>
        <v>7.7051627713717596E-2</v>
      </c>
      <c r="L78" s="75"/>
      <c r="M78" s="34"/>
      <c r="N78" s="32" t="s">
        <v>58</v>
      </c>
      <c r="O78" s="37">
        <v>3.1E-2</v>
      </c>
      <c r="P78" s="37">
        <v>2.2000000000000001E-3</v>
      </c>
      <c r="Q78" s="11">
        <v>0</v>
      </c>
      <c r="R78" s="11">
        <v>1.9E-2</v>
      </c>
      <c r="S78" s="11">
        <v>7.7000000000000002E-3</v>
      </c>
      <c r="T78" s="11">
        <v>5.7999999999999996E-3</v>
      </c>
      <c r="V78" s="37">
        <f>0.01/2/SQRT(3)</f>
        <v>2.886751345948129E-3</v>
      </c>
      <c r="W78" s="11">
        <v>1.2E-2</v>
      </c>
      <c r="X78" s="63">
        <f t="shared" si="18"/>
        <v>3.9649758301070807E-2</v>
      </c>
      <c r="Y78" s="75"/>
    </row>
    <row r="79" spans="1:25" ht="15.6">
      <c r="A79" s="32" t="s">
        <v>59</v>
      </c>
      <c r="B79" s="37">
        <v>6.0999999999999999E-2</v>
      </c>
      <c r="C79" s="37">
        <v>1.6999999999999999E-3</v>
      </c>
      <c r="D79" s="11">
        <v>0</v>
      </c>
      <c r="E79" s="11">
        <v>1.9E-2</v>
      </c>
      <c r="F79" s="11">
        <v>7.7000000000000002E-3</v>
      </c>
      <c r="G79" s="11">
        <v>5.7999999999999996E-3</v>
      </c>
      <c r="I79" s="37">
        <v>2.886751345948129E-3</v>
      </c>
      <c r="J79" s="11">
        <v>1.2E-2</v>
      </c>
      <c r="K79" s="54">
        <f>SQRT(B79^2+C79^2+D79^2+E79^2+F79^2+G79^2+H79^2+I79^2+J79^2)</f>
        <v>6.5803900593607162E-2</v>
      </c>
      <c r="L79" s="75"/>
      <c r="M79" s="34"/>
      <c r="N79" s="32" t="s">
        <v>59</v>
      </c>
      <c r="O79" s="37">
        <v>1.9E-2</v>
      </c>
      <c r="P79" s="37">
        <v>2.2000000000000001E-3</v>
      </c>
      <c r="Q79" s="11">
        <v>0</v>
      </c>
      <c r="R79" s="11">
        <v>1.9E-2</v>
      </c>
      <c r="S79" s="11">
        <v>7.7000000000000002E-3</v>
      </c>
      <c r="T79" s="11">
        <v>5.7999999999999996E-3</v>
      </c>
      <c r="V79" s="37">
        <f>0.01/2/SQRT(3)</f>
        <v>2.886751345948129E-3</v>
      </c>
      <c r="W79" s="11">
        <v>1.2E-2</v>
      </c>
      <c r="X79" s="63">
        <f t="shared" si="18"/>
        <v>3.117857170130366E-2</v>
      </c>
      <c r="Y79" s="75"/>
    </row>
    <row r="80" spans="1:25" ht="15.6">
      <c r="A80" s="32" t="s">
        <v>60</v>
      </c>
      <c r="B80" s="50">
        <v>4.0399999999999998E-2</v>
      </c>
      <c r="C80" s="50">
        <v>1.0499999999999999E-3</v>
      </c>
      <c r="D80" s="51">
        <v>6.4999999999999997E-3</v>
      </c>
      <c r="E80" s="50">
        <v>8.9999999999999993E-3</v>
      </c>
      <c r="F80" s="51">
        <v>2E-3</v>
      </c>
      <c r="G80" s="50">
        <v>1E-3</v>
      </c>
      <c r="H80" s="50"/>
      <c r="I80" s="50">
        <v>2.8999999999999998E-3</v>
      </c>
      <c r="J80" s="51">
        <v>1.4E-2</v>
      </c>
      <c r="K80" s="54">
        <f>SQRT(B80^2+C80^2+D80^2+E80^2+F80^2+G80^2+H80^2+I80^2+J80^2)</f>
        <v>4.4338724609532913E-2</v>
      </c>
      <c r="L80" s="75"/>
      <c r="M80" s="34"/>
      <c r="N80" s="32" t="s">
        <v>60</v>
      </c>
      <c r="O80" s="50">
        <v>2.9749999999999999E-2</v>
      </c>
      <c r="P80" s="50">
        <v>5.9999999999999995E-4</v>
      </c>
      <c r="Q80" s="51">
        <v>6.4999999999999997E-3</v>
      </c>
      <c r="R80" s="50">
        <v>8.9999999999999993E-3</v>
      </c>
      <c r="S80" s="51">
        <v>2E-3</v>
      </c>
      <c r="T80" s="50">
        <v>1E-3</v>
      </c>
      <c r="U80" s="50"/>
      <c r="V80" s="50">
        <v>2.8999999999999998E-3</v>
      </c>
      <c r="W80" s="51">
        <v>1.4E-2</v>
      </c>
      <c r="X80" s="63">
        <f t="shared" si="18"/>
        <v>3.4901038666492433E-2</v>
      </c>
      <c r="Y80" s="75"/>
    </row>
    <row r="81" spans="1:25" ht="15.6">
      <c r="A81" s="32" t="s">
        <v>61</v>
      </c>
      <c r="B81" s="50">
        <v>2.1899999999999999E-2</v>
      </c>
      <c r="C81" s="50">
        <v>1.1000000000000001E-3</v>
      </c>
      <c r="D81" s="51">
        <v>6.4999999999999997E-3</v>
      </c>
      <c r="E81" s="50">
        <v>8.9999999999999993E-3</v>
      </c>
      <c r="F81" s="51">
        <v>2E-3</v>
      </c>
      <c r="G81" s="50">
        <v>1E-3</v>
      </c>
      <c r="H81" s="50"/>
      <c r="I81" s="50">
        <v>2.8999999999999998E-3</v>
      </c>
      <c r="J81" s="51">
        <v>1.4E-2</v>
      </c>
      <c r="K81" s="54">
        <f>SQRT(B81^2+C81^2+D81^2+E81^2+F81^2+G81^2+H81^2+I81^2+J81^2)</f>
        <v>2.8521570784232765E-2</v>
      </c>
      <c r="L81" s="75"/>
      <c r="M81" s="34"/>
      <c r="N81" s="32" t="s">
        <v>61</v>
      </c>
      <c r="O81" s="50">
        <v>2.308E-2</v>
      </c>
      <c r="P81" s="50">
        <v>7.6000000000000004E-4</v>
      </c>
      <c r="Q81" s="51">
        <v>6.4999999999999997E-3</v>
      </c>
      <c r="R81" s="50">
        <v>8.9999999999999993E-3</v>
      </c>
      <c r="S81" s="51">
        <v>2E-3</v>
      </c>
      <c r="T81" s="50">
        <v>1E-3</v>
      </c>
      <c r="U81" s="50"/>
      <c r="V81" s="50">
        <v>2.8999999999999998E-3</v>
      </c>
      <c r="W81" s="51">
        <v>1.4E-2</v>
      </c>
      <c r="X81" s="63">
        <f t="shared" si="18"/>
        <v>2.9426586618226721E-2</v>
      </c>
      <c r="Y81" s="75"/>
    </row>
    <row r="82" spans="1:25" ht="15.6">
      <c r="A82" s="32" t="s">
        <v>62</v>
      </c>
      <c r="B82" s="35">
        <v>6.8055704737858521E-3</v>
      </c>
      <c r="C82" s="35">
        <v>6.0480531883129061E-4</v>
      </c>
      <c r="D82" s="34">
        <f>0.007/2</f>
        <v>3.5000000000000001E-3</v>
      </c>
      <c r="E82" s="34">
        <v>2.3E-3</v>
      </c>
      <c r="F82" s="34">
        <f>0.01/2</f>
        <v>5.0000000000000001E-3</v>
      </c>
      <c r="G82" s="34">
        <v>5.0000000000000001E-4</v>
      </c>
      <c r="H82" s="72"/>
      <c r="I82" s="35">
        <f>0.01/2/SQRT(3)</f>
        <v>2.886751345948129E-3</v>
      </c>
      <c r="J82" s="34"/>
      <c r="K82" s="54">
        <f>SQRT(B82^2+C82^2+D82^2+E82^2+F82^2+G82^2+H82^2+I82^2+J82^2)</f>
        <v>9.8896366101432539E-3</v>
      </c>
      <c r="L82" s="75"/>
      <c r="M82" s="34"/>
      <c r="N82" s="32" t="s">
        <v>62</v>
      </c>
      <c r="O82" s="35">
        <v>1.9269556026895868E-2</v>
      </c>
      <c r="P82" s="35">
        <v>4.8936048493192967E-4</v>
      </c>
      <c r="Q82" s="34">
        <f>0.007/2</f>
        <v>3.5000000000000001E-3</v>
      </c>
      <c r="R82" s="34">
        <v>2.3E-3</v>
      </c>
      <c r="S82" s="34">
        <f>0.01/2</f>
        <v>5.0000000000000001E-3</v>
      </c>
      <c r="T82" s="34">
        <v>5.0000000000000001E-4</v>
      </c>
      <c r="U82" s="72"/>
      <c r="V82" s="35">
        <f t="shared" si="19"/>
        <v>2.886751345948129E-3</v>
      </c>
      <c r="W82" s="34"/>
      <c r="X82" s="63">
        <f t="shared" si="18"/>
        <v>2.0559148729731615E-2</v>
      </c>
      <c r="Y82" s="75"/>
    </row>
  </sheetData>
  <mergeCells count="4">
    <mergeCell ref="A3:D3"/>
    <mergeCell ref="E3:J3"/>
    <mergeCell ref="N3:Q3"/>
    <mergeCell ref="R3:W3"/>
  </mergeCells>
  <phoneticPr fontId="2" type="noConversion"/>
  <pageMargins left="0.36" right="0.31" top="0.984251969" bottom="0.984251969" header="0.5" footer="0.5"/>
  <pageSetup paperSize="9" orientation="landscape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82"/>
  <sheetViews>
    <sheetView topLeftCell="A46" workbookViewId="0">
      <selection activeCell="F74" sqref="F74:F75"/>
    </sheetView>
  </sheetViews>
  <sheetFormatPr baseColWidth="10" defaultColWidth="8.88671875" defaultRowHeight="13.2"/>
  <cols>
    <col min="1" max="1" width="10.109375" customWidth="1"/>
    <col min="2" max="2" width="12.33203125" customWidth="1"/>
    <col min="3" max="3" width="13" customWidth="1"/>
    <col min="4" max="4" width="13.33203125" customWidth="1"/>
    <col min="5" max="5" width="11.109375" customWidth="1"/>
    <col min="6" max="6" width="10.6640625" customWidth="1"/>
    <col min="7" max="7" width="12.6640625" customWidth="1"/>
    <col min="8" max="8" width="7" style="11" customWidth="1"/>
    <col min="9" max="9" width="10.88671875" customWidth="1"/>
    <col min="10" max="10" width="10" customWidth="1"/>
    <col min="11" max="12" width="12.6640625" customWidth="1"/>
    <col min="13" max="13" width="6" customWidth="1"/>
    <col min="14" max="14" width="10.44140625" customWidth="1"/>
    <col min="15" max="15" width="12.6640625" customWidth="1"/>
    <col min="16" max="16" width="12.88671875" customWidth="1"/>
    <col min="17" max="17" width="13.44140625" customWidth="1"/>
    <col min="18" max="18" width="10.6640625" customWidth="1"/>
    <col min="19" max="19" width="10.33203125" customWidth="1"/>
    <col min="20" max="20" width="12.6640625" customWidth="1"/>
    <col min="21" max="21" width="7.33203125" style="11" customWidth="1"/>
    <col min="22" max="22" width="11" customWidth="1"/>
    <col min="23" max="23" width="10.109375" customWidth="1"/>
    <col min="24" max="25" width="12.6640625" customWidth="1"/>
    <col min="26" max="26" width="7.5546875" customWidth="1"/>
  </cols>
  <sheetData>
    <row r="1" spans="1:27">
      <c r="A1" s="7" t="s">
        <v>19</v>
      </c>
      <c r="N1" s="7" t="s">
        <v>19</v>
      </c>
    </row>
    <row r="3" spans="1:27">
      <c r="A3" s="79" t="s">
        <v>25</v>
      </c>
      <c r="B3" s="79"/>
      <c r="C3" s="79"/>
      <c r="D3" s="79"/>
      <c r="E3" s="79" t="s">
        <v>69</v>
      </c>
      <c r="F3" s="79"/>
      <c r="G3" s="79"/>
      <c r="H3" s="79"/>
      <c r="I3" s="79"/>
      <c r="J3" s="79"/>
      <c r="K3" t="s">
        <v>70</v>
      </c>
      <c r="N3" s="79" t="s">
        <v>25</v>
      </c>
      <c r="O3" s="79"/>
      <c r="P3" s="79"/>
      <c r="Q3" s="79"/>
      <c r="R3" s="79" t="s">
        <v>69</v>
      </c>
      <c r="S3" s="79"/>
      <c r="T3" s="79"/>
      <c r="U3" s="79"/>
      <c r="V3" s="79"/>
      <c r="W3" s="79"/>
      <c r="X3" t="s">
        <v>70</v>
      </c>
    </row>
    <row r="4" spans="1:27" ht="15.6">
      <c r="A4" s="2" t="s">
        <v>16</v>
      </c>
      <c r="B4" s="2">
        <v>-243.7645</v>
      </c>
      <c r="D4" s="1"/>
      <c r="E4" s="2" t="s">
        <v>16</v>
      </c>
      <c r="F4" s="2">
        <v>-243.76480000000001</v>
      </c>
      <c r="I4" s="11"/>
      <c r="K4">
        <v>5.0000000000000001E-3</v>
      </c>
      <c r="N4" s="2" t="s">
        <v>16</v>
      </c>
      <c r="O4" s="2">
        <v>-243.7645</v>
      </c>
      <c r="Q4" s="1"/>
      <c r="R4" s="2" t="s">
        <v>16</v>
      </c>
      <c r="S4" s="2">
        <v>-243.76480000000001</v>
      </c>
      <c r="V4" s="11"/>
      <c r="X4">
        <v>5.0000000000000001E-3</v>
      </c>
    </row>
    <row r="5" spans="1:27" ht="15.6">
      <c r="A5" s="2" t="s">
        <v>17</v>
      </c>
      <c r="B5" s="2">
        <f>2.328427</f>
        <v>2.328427</v>
      </c>
      <c r="D5" s="1"/>
      <c r="E5" s="2" t="s">
        <v>17</v>
      </c>
      <c r="F5" s="2">
        <f>2.324767</f>
        <v>2.324767</v>
      </c>
      <c r="I5" s="11"/>
      <c r="K5">
        <f>K4/(2*SQRT(3))</f>
        <v>1.4433756729740645E-3</v>
      </c>
      <c r="N5" s="2" t="s">
        <v>17</v>
      </c>
      <c r="O5" s="2">
        <f>2.328427</f>
        <v>2.328427</v>
      </c>
      <c r="Q5" s="1"/>
      <c r="R5" s="2" t="s">
        <v>17</v>
      </c>
      <c r="S5" s="2">
        <f>2.324767</f>
        <v>2.324767</v>
      </c>
      <c r="V5" s="11"/>
      <c r="X5">
        <f>X4/(2*SQRT(3))</f>
        <v>1.4433756729740645E-3</v>
      </c>
    </row>
    <row r="6" spans="1:27" ht="15.6">
      <c r="A6" s="2" t="s">
        <v>18</v>
      </c>
      <c r="B6" s="2">
        <f>1.085795*10^-3</f>
        <v>1.0857950000000001E-3</v>
      </c>
      <c r="D6" s="1"/>
      <c r="E6" s="2" t="s">
        <v>18</v>
      </c>
      <c r="F6" s="2">
        <f>1.103067*10^-3</f>
        <v>1.1030670000000001E-3</v>
      </c>
      <c r="I6" s="11"/>
      <c r="K6" t="s">
        <v>71</v>
      </c>
      <c r="N6" s="2" t="s">
        <v>18</v>
      </c>
      <c r="O6" s="2">
        <f>1.085795*10^-3</f>
        <v>1.0857950000000001E-3</v>
      </c>
      <c r="Q6" s="1"/>
      <c r="R6" s="2" t="s">
        <v>18</v>
      </c>
      <c r="S6" s="2">
        <f>1.103067*10^-3</f>
        <v>1.1030670000000001E-3</v>
      </c>
      <c r="V6" s="11"/>
      <c r="X6" t="s">
        <v>71</v>
      </c>
    </row>
    <row r="7" spans="1:27">
      <c r="A7" s="2"/>
      <c r="B7" s="2"/>
      <c r="D7" s="1"/>
      <c r="T7" s="3"/>
      <c r="U7" s="74"/>
    </row>
    <row r="8" spans="1:27">
      <c r="A8" s="6" t="s">
        <v>28</v>
      </c>
      <c r="B8" s="2"/>
      <c r="C8" s="2"/>
      <c r="D8" s="1"/>
      <c r="N8" s="6" t="s">
        <v>29</v>
      </c>
      <c r="T8" s="3"/>
      <c r="U8" s="74"/>
    </row>
    <row r="9" spans="1:27" ht="66">
      <c r="A9" s="4" t="s">
        <v>0</v>
      </c>
      <c r="B9" s="4" t="s">
        <v>26</v>
      </c>
      <c r="C9" s="4" t="s">
        <v>27</v>
      </c>
      <c r="D9" s="14" t="s">
        <v>21</v>
      </c>
      <c r="E9" s="14" t="s">
        <v>22</v>
      </c>
      <c r="F9" s="15" t="s">
        <v>30</v>
      </c>
      <c r="G9" s="55" t="s">
        <v>31</v>
      </c>
      <c r="H9" s="71"/>
      <c r="I9" s="18" t="s">
        <v>23</v>
      </c>
      <c r="J9" s="15" t="s">
        <v>30</v>
      </c>
      <c r="K9" s="52" t="s">
        <v>32</v>
      </c>
      <c r="L9" s="64" t="s">
        <v>65</v>
      </c>
      <c r="M9" s="4"/>
      <c r="N9" s="4" t="s">
        <v>0</v>
      </c>
      <c r="O9" s="4" t="s">
        <v>26</v>
      </c>
      <c r="P9" s="4" t="s">
        <v>27</v>
      </c>
      <c r="Q9" s="14" t="s">
        <v>21</v>
      </c>
      <c r="R9" s="14" t="s">
        <v>22</v>
      </c>
      <c r="S9" s="20" t="s">
        <v>33</v>
      </c>
      <c r="T9" s="58" t="s">
        <v>34</v>
      </c>
      <c r="U9" s="71"/>
      <c r="V9" s="18" t="s">
        <v>23</v>
      </c>
      <c r="W9" s="20" t="s">
        <v>33</v>
      </c>
      <c r="X9" s="61" t="s">
        <v>35</v>
      </c>
      <c r="Y9" s="67" t="s">
        <v>67</v>
      </c>
      <c r="Z9" s="20" t="s">
        <v>24</v>
      </c>
    </row>
    <row r="10" spans="1:27" ht="15.6">
      <c r="A10" t="s">
        <v>1</v>
      </c>
      <c r="B10" s="9">
        <v>39400</v>
      </c>
      <c r="C10" s="23">
        <v>4.1666666666666666E-3</v>
      </c>
      <c r="D10" s="28">
        <v>115.91561999999999</v>
      </c>
      <c r="E10" s="8">
        <f t="shared" ref="E10:E22" si="0">$B$4+D10*$B$5+D10^2*$B$6</f>
        <v>40.725768883936212</v>
      </c>
      <c r="F10" s="10">
        <v>40.74</v>
      </c>
      <c r="G10" s="56">
        <f t="shared" ref="G10:G23" si="1">E10-F10</f>
        <v>-1.4231116063790239E-2</v>
      </c>
      <c r="H10" s="40"/>
      <c r="I10" s="8">
        <v>40.725999999999999</v>
      </c>
      <c r="J10" s="10">
        <v>40.74</v>
      </c>
      <c r="K10" s="53">
        <f t="shared" ref="K10:K23" si="2">I10-J10</f>
        <v>-1.4000000000002899E-2</v>
      </c>
      <c r="L10" s="65">
        <f>G10-K10</f>
        <v>-2.3111606378733995E-4</v>
      </c>
      <c r="M10" s="5"/>
      <c r="N10" s="11" t="s">
        <v>1</v>
      </c>
      <c r="O10" s="9">
        <v>39400</v>
      </c>
      <c r="P10" s="23">
        <v>4.1666666666666666E-3</v>
      </c>
      <c r="Q10" s="28">
        <v>115.91554999999997</v>
      </c>
      <c r="R10" s="8">
        <f t="shared" ref="R10:R22" si="3">$B$4+Q10*$B$5+Q10^2*$B$6</f>
        <v>40.725588273567396</v>
      </c>
      <c r="S10" s="10">
        <v>40.700000000000003</v>
      </c>
      <c r="T10" s="59">
        <f t="shared" ref="T10:T23" si="4">R10-S10</f>
        <v>2.5588273567393571E-2</v>
      </c>
      <c r="U10" s="40"/>
      <c r="V10" s="8">
        <v>40.725999999999999</v>
      </c>
      <c r="W10" s="10">
        <v>40.700000000000003</v>
      </c>
      <c r="X10" s="62">
        <f t="shared" ref="X10:X23" si="5">V10-W10</f>
        <v>2.5999999999996248E-2</v>
      </c>
      <c r="Y10" s="68">
        <f>T10-X10</f>
        <v>-4.1172643260267705E-4</v>
      </c>
      <c r="Z10" s="21">
        <v>1</v>
      </c>
    </row>
    <row r="11" spans="1:27" ht="15.6">
      <c r="A11" t="s">
        <v>4</v>
      </c>
      <c r="B11" s="9">
        <v>39426</v>
      </c>
      <c r="C11" s="23">
        <v>4.1666666666666666E-3</v>
      </c>
      <c r="D11" s="12">
        <v>115.91290000000001</v>
      </c>
      <c r="E11" s="13">
        <f t="shared" si="0"/>
        <v>40.71875088886209</v>
      </c>
      <c r="F11" s="16">
        <v>40.58</v>
      </c>
      <c r="G11" s="56">
        <f t="shared" si="1"/>
        <v>0.13875088886209141</v>
      </c>
      <c r="H11" s="40"/>
      <c r="I11" s="19">
        <v>41.008254999999998</v>
      </c>
      <c r="J11" s="16">
        <v>40.840000000000003</v>
      </c>
      <c r="K11" s="53">
        <f t="shared" si="2"/>
        <v>0.16825499999999494</v>
      </c>
      <c r="L11" s="65">
        <f t="shared" ref="L11:L23" si="6">G11-K11</f>
        <v>-2.9504111137903521E-2</v>
      </c>
      <c r="M11" s="5"/>
      <c r="N11" t="s">
        <v>4</v>
      </c>
      <c r="O11" s="9">
        <v>39426</v>
      </c>
      <c r="P11" s="23">
        <v>4.8611111111111112E-3</v>
      </c>
      <c r="Q11" s="12">
        <v>115.91288000000002</v>
      </c>
      <c r="R11" s="13">
        <f t="shared" si="3"/>
        <v>40.718699286016609</v>
      </c>
      <c r="S11" s="22">
        <v>40.630000000000003</v>
      </c>
      <c r="T11" s="59">
        <f t="shared" si="4"/>
        <v>8.8699286016606038E-2</v>
      </c>
      <c r="U11" s="40"/>
      <c r="V11" s="19">
        <v>41.009924999999996</v>
      </c>
      <c r="W11" s="22">
        <v>40.81</v>
      </c>
      <c r="X11" s="62">
        <f t="shared" si="5"/>
        <v>0.19992499999999325</v>
      </c>
      <c r="Y11" s="68">
        <f t="shared" ref="Y11:Y23" si="7">T11-X11</f>
        <v>-0.11122571398338721</v>
      </c>
      <c r="Z11" s="21">
        <v>1</v>
      </c>
    </row>
    <row r="12" spans="1:27" ht="15.6">
      <c r="A12" t="s">
        <v>5</v>
      </c>
      <c r="B12" s="9">
        <v>39454</v>
      </c>
      <c r="C12" s="23">
        <v>4.1666666666666666E-3</v>
      </c>
      <c r="D12" s="12">
        <v>115.91289000000002</v>
      </c>
      <c r="E12" s="13">
        <f t="shared" si="0"/>
        <v>40.718725087439239</v>
      </c>
      <c r="F12" s="16">
        <v>40.590000000000003</v>
      </c>
      <c r="G12" s="56">
        <f t="shared" si="1"/>
        <v>0.12872508743923561</v>
      </c>
      <c r="H12" s="40"/>
      <c r="I12" s="19">
        <v>41.007899999999999</v>
      </c>
      <c r="J12" s="16">
        <v>40.85</v>
      </c>
      <c r="K12" s="53">
        <f t="shared" si="2"/>
        <v>0.15789999999999793</v>
      </c>
      <c r="L12" s="65">
        <f t="shared" si="6"/>
        <v>-2.9174912560762323E-2</v>
      </c>
      <c r="M12" s="5"/>
      <c r="N12" t="s">
        <v>5</v>
      </c>
      <c r="O12" s="9">
        <v>39454</v>
      </c>
      <c r="P12" s="23">
        <v>4.8611111111111112E-3</v>
      </c>
      <c r="Q12" s="12">
        <v>115.91286000000002</v>
      </c>
      <c r="R12" s="13">
        <f t="shared" si="3"/>
        <v>40.718647683172051</v>
      </c>
      <c r="S12" s="22">
        <v>40.64</v>
      </c>
      <c r="T12" s="59">
        <f t="shared" si="4"/>
        <v>7.864768317205062E-2</v>
      </c>
      <c r="U12" s="40"/>
      <c r="V12" s="19">
        <v>41.010430000000007</v>
      </c>
      <c r="W12" s="22">
        <v>40.82</v>
      </c>
      <c r="X12" s="62">
        <f t="shared" si="5"/>
        <v>0.19043000000000632</v>
      </c>
      <c r="Y12" s="68">
        <f t="shared" si="7"/>
        <v>-0.1117823168279557</v>
      </c>
      <c r="Z12" s="21">
        <v>1</v>
      </c>
    </row>
    <row r="13" spans="1:27" ht="15.6">
      <c r="A13" t="s">
        <v>6</v>
      </c>
      <c r="B13" s="9"/>
      <c r="C13" s="23"/>
      <c r="D13" s="12"/>
      <c r="E13" s="13"/>
      <c r="F13" s="16"/>
      <c r="G13" s="56"/>
      <c r="H13" s="40"/>
      <c r="I13" s="19"/>
      <c r="J13" s="16"/>
      <c r="K13" s="53"/>
      <c r="L13" s="65"/>
      <c r="M13" s="5"/>
      <c r="N13" t="s">
        <v>6</v>
      </c>
      <c r="O13" s="27">
        <v>39448</v>
      </c>
      <c r="P13" s="23">
        <v>9.7222222222222224E-3</v>
      </c>
      <c r="Q13" s="12">
        <v>115.91477999999999</v>
      </c>
      <c r="R13" s="13">
        <f t="shared" si="3"/>
        <v>40.723601560213361</v>
      </c>
      <c r="S13" s="22">
        <v>40.97</v>
      </c>
      <c r="T13" s="59">
        <f t="shared" si="4"/>
        <v>-0.24639843978663833</v>
      </c>
      <c r="U13" s="40"/>
      <c r="V13" s="19">
        <v>41.566600000000001</v>
      </c>
      <c r="W13" s="22">
        <v>41.17</v>
      </c>
      <c r="X13" s="62">
        <f t="shared" si="5"/>
        <v>0.3965999999999994</v>
      </c>
      <c r="Y13" s="68">
        <f t="shared" si="7"/>
        <v>-0.64299843978663773</v>
      </c>
      <c r="Z13" s="21">
        <v>1</v>
      </c>
      <c r="AA13" t="s">
        <v>36</v>
      </c>
    </row>
    <row r="14" spans="1:27" ht="15.6">
      <c r="A14" t="s">
        <v>7</v>
      </c>
      <c r="B14" s="9"/>
      <c r="C14" s="23"/>
      <c r="D14" s="12"/>
      <c r="E14" s="13"/>
      <c r="F14" s="16"/>
      <c r="G14" s="56"/>
      <c r="H14" s="40"/>
      <c r="I14" s="19"/>
      <c r="J14" s="16"/>
      <c r="K14" s="53"/>
      <c r="L14" s="65"/>
      <c r="M14" s="5"/>
      <c r="N14" t="s">
        <v>7</v>
      </c>
      <c r="O14" s="9">
        <v>39498</v>
      </c>
      <c r="P14" s="23">
        <v>1.0416666666666666E-2</v>
      </c>
      <c r="Q14" s="12">
        <v>115.91150999999999</v>
      </c>
      <c r="R14" s="13">
        <f t="shared" si="3"/>
        <v>40.715164493170526</v>
      </c>
      <c r="S14" s="22">
        <v>40.9</v>
      </c>
      <c r="T14" s="59">
        <f t="shared" si="4"/>
        <v>-0.18483550682947225</v>
      </c>
      <c r="U14" s="40"/>
      <c r="V14" s="19">
        <v>41.343000000000004</v>
      </c>
      <c r="W14" s="22">
        <v>40.9</v>
      </c>
      <c r="X14" s="62">
        <f t="shared" si="5"/>
        <v>0.44300000000000495</v>
      </c>
      <c r="Y14" s="68">
        <f t="shared" si="7"/>
        <v>-0.6278355068294772</v>
      </c>
      <c r="Z14" s="21">
        <v>1</v>
      </c>
      <c r="AA14" t="s">
        <v>36</v>
      </c>
    </row>
    <row r="15" spans="1:27" ht="15.6">
      <c r="A15" t="s">
        <v>8</v>
      </c>
      <c r="B15" s="9">
        <v>39514</v>
      </c>
      <c r="C15" s="23">
        <v>6.2500000000000003E-3</v>
      </c>
      <c r="D15" s="12">
        <v>115.916278205</v>
      </c>
      <c r="E15" s="13">
        <f t="shared" si="0"/>
        <v>40.727467150853457</v>
      </c>
      <c r="F15" s="16">
        <v>40.68</v>
      </c>
      <c r="G15" s="56">
        <f t="shared" si="1"/>
        <v>4.7467150853456985E-2</v>
      </c>
      <c r="H15" s="40"/>
      <c r="I15" s="19">
        <v>41.012405000000001</v>
      </c>
      <c r="J15" s="16">
        <v>40.94</v>
      </c>
      <c r="K15" s="53">
        <f t="shared" si="2"/>
        <v>7.2405000000003383E-2</v>
      </c>
      <c r="L15" s="65">
        <f t="shared" si="6"/>
        <v>-2.4937849146546398E-2</v>
      </c>
      <c r="M15" s="5"/>
      <c r="N15" t="s">
        <v>8</v>
      </c>
      <c r="O15" s="9">
        <v>39514</v>
      </c>
      <c r="P15" s="23">
        <v>6.2500000000000003E-3</v>
      </c>
      <c r="Q15" s="12">
        <v>115.916263035</v>
      </c>
      <c r="R15" s="13">
        <f t="shared" si="3"/>
        <v>40.727428009983825</v>
      </c>
      <c r="S15" s="22">
        <v>40.590000000000003</v>
      </c>
      <c r="T15" s="59">
        <f t="shared" si="4"/>
        <v>0.13742800998382165</v>
      </c>
      <c r="U15" s="40"/>
      <c r="V15" s="19">
        <v>41.01193</v>
      </c>
      <c r="W15" s="22">
        <v>40.83</v>
      </c>
      <c r="X15" s="62">
        <f t="shared" si="5"/>
        <v>0.18193000000000126</v>
      </c>
      <c r="Y15" s="68">
        <f t="shared" si="7"/>
        <v>-4.4501990016179604E-2</v>
      </c>
      <c r="Z15" s="21" t="s">
        <v>37</v>
      </c>
    </row>
    <row r="16" spans="1:27" ht="15.6">
      <c r="A16" t="s">
        <v>9</v>
      </c>
      <c r="B16" s="9">
        <v>39517</v>
      </c>
      <c r="C16" s="23">
        <v>7.6388888888888886E-3</v>
      </c>
      <c r="D16" s="12">
        <v>115.91620744500001</v>
      </c>
      <c r="E16" s="13">
        <f t="shared" si="0"/>
        <v>40.727284579471046</v>
      </c>
      <c r="F16" s="16">
        <v>40.659999999999997</v>
      </c>
      <c r="G16" s="56">
        <f t="shared" si="1"/>
        <v>6.728457947104971E-2</v>
      </c>
      <c r="H16" s="40"/>
      <c r="I16" s="19">
        <v>41.015259999999998</v>
      </c>
      <c r="J16" s="16">
        <v>40.9</v>
      </c>
      <c r="K16" s="53">
        <f t="shared" si="2"/>
        <v>0.11525999999999925</v>
      </c>
      <c r="L16" s="65">
        <f t="shared" si="6"/>
        <v>-4.7975420528949542E-2</v>
      </c>
      <c r="M16" s="5"/>
      <c r="N16" t="s">
        <v>9</v>
      </c>
      <c r="O16" s="9">
        <v>39517</v>
      </c>
      <c r="P16" s="23">
        <v>5.5555555555555558E-3</v>
      </c>
      <c r="Q16" s="12">
        <v>115.91624522999999</v>
      </c>
      <c r="R16" s="13">
        <f t="shared" si="3"/>
        <v>40.727382070420518</v>
      </c>
      <c r="S16" s="22">
        <v>40.630000000000003</v>
      </c>
      <c r="T16" s="59">
        <f t="shared" si="4"/>
        <v>9.7382070420515277E-2</v>
      </c>
      <c r="U16" s="40"/>
      <c r="V16" s="19">
        <v>41.014239999999994</v>
      </c>
      <c r="W16" s="22">
        <v>40.86</v>
      </c>
      <c r="X16" s="62">
        <f t="shared" si="5"/>
        <v>0.15423999999999438</v>
      </c>
      <c r="Y16" s="68">
        <f t="shared" si="7"/>
        <v>-5.6857929579479105E-2</v>
      </c>
      <c r="Z16" s="21" t="s">
        <v>37</v>
      </c>
    </row>
    <row r="17" spans="1:27" ht="15.6">
      <c r="A17" t="s">
        <v>10</v>
      </c>
      <c r="B17" s="9"/>
      <c r="C17" s="23"/>
      <c r="D17" s="12"/>
      <c r="E17" s="13"/>
      <c r="F17" s="16"/>
      <c r="G17" s="56"/>
      <c r="H17" s="40"/>
      <c r="I17" s="19"/>
      <c r="J17" s="16"/>
      <c r="K17" s="53"/>
      <c r="L17" s="65"/>
      <c r="M17" s="5"/>
      <c r="N17" t="s">
        <v>10</v>
      </c>
      <c r="O17" s="9">
        <v>39630</v>
      </c>
      <c r="P17" s="23">
        <v>6.9444444444444441E-3</v>
      </c>
      <c r="Q17" s="12">
        <v>115.91120000000004</v>
      </c>
      <c r="R17" s="13">
        <f t="shared" si="3"/>
        <v>40.714364650099448</v>
      </c>
      <c r="S17" s="22">
        <v>40.200000000000003</v>
      </c>
      <c r="T17" s="59">
        <f t="shared" si="4"/>
        <v>0.51436465009944499</v>
      </c>
      <c r="U17" s="40"/>
      <c r="V17" s="19">
        <v>41.005100000000006</v>
      </c>
      <c r="W17" s="22">
        <v>40.46</v>
      </c>
      <c r="X17" s="62">
        <f t="shared" si="5"/>
        <v>0.54510000000000502</v>
      </c>
      <c r="Y17" s="68">
        <f t="shared" si="7"/>
        <v>-3.0735349900560038E-2</v>
      </c>
      <c r="Z17" s="21"/>
      <c r="AA17" t="s">
        <v>73</v>
      </c>
    </row>
    <row r="18" spans="1:27" ht="15.6">
      <c r="A18" t="s">
        <v>11</v>
      </c>
      <c r="B18" s="9"/>
      <c r="C18" s="23"/>
      <c r="D18" s="12"/>
      <c r="E18" s="13"/>
      <c r="F18" s="16"/>
      <c r="G18" s="56"/>
      <c r="H18" s="40"/>
      <c r="I18" s="19"/>
      <c r="J18" s="16"/>
      <c r="K18" s="53"/>
      <c r="L18" s="65"/>
      <c r="M18" s="5"/>
      <c r="N18" t="s">
        <v>11</v>
      </c>
      <c r="O18" s="9">
        <v>39637</v>
      </c>
      <c r="P18" s="23">
        <v>6.2500000000000003E-3</v>
      </c>
      <c r="Q18" s="12">
        <v>115.91199999999999</v>
      </c>
      <c r="R18" s="13">
        <f t="shared" si="3"/>
        <v>40.716428761676482</v>
      </c>
      <c r="S18" s="22">
        <v>40.119999999999997</v>
      </c>
      <c r="T18" s="59">
        <f t="shared" si="4"/>
        <v>0.59642876167648495</v>
      </c>
      <c r="U18" s="40"/>
      <c r="V18" s="19">
        <v>41.003700000000002</v>
      </c>
      <c r="W18" s="22">
        <v>40.39</v>
      </c>
      <c r="X18" s="62">
        <f t="shared" si="5"/>
        <v>0.61370000000000147</v>
      </c>
      <c r="Y18" s="68">
        <f t="shared" si="7"/>
        <v>-1.7271238323516513E-2</v>
      </c>
      <c r="Z18" s="21"/>
      <c r="AA18" t="s">
        <v>73</v>
      </c>
    </row>
    <row r="19" spans="1:27" ht="15.6">
      <c r="A19" t="s">
        <v>12</v>
      </c>
      <c r="B19" s="9">
        <v>39650</v>
      </c>
      <c r="C19" s="23">
        <v>39.015972222222224</v>
      </c>
      <c r="D19" s="12">
        <v>115.91713365046499</v>
      </c>
      <c r="E19" s="13">
        <f t="shared" si="0"/>
        <v>40.729674328948491</v>
      </c>
      <c r="F19" s="16">
        <v>42.04</v>
      </c>
      <c r="G19" s="56">
        <f t="shared" si="1"/>
        <v>-1.3103256710515083</v>
      </c>
      <c r="H19" s="40"/>
      <c r="I19" s="19">
        <v>40.805399291092144</v>
      </c>
      <c r="J19" s="16">
        <v>42.11</v>
      </c>
      <c r="K19" s="53">
        <f t="shared" si="2"/>
        <v>-1.3046007089078557</v>
      </c>
      <c r="L19" s="65">
        <f t="shared" si="6"/>
        <v>-5.7249621436525899E-3</v>
      </c>
      <c r="M19" s="5"/>
      <c r="N19" t="s">
        <v>12</v>
      </c>
      <c r="O19" s="9">
        <v>39650</v>
      </c>
      <c r="P19" s="23">
        <v>39.013888888888886</v>
      </c>
      <c r="Q19" s="12">
        <v>115.91706365033899</v>
      </c>
      <c r="R19" s="13">
        <f t="shared" si="3"/>
        <v>40.729493718024557</v>
      </c>
      <c r="S19" s="22">
        <v>40.6</v>
      </c>
      <c r="T19" s="59">
        <f t="shared" si="4"/>
        <v>0.12949371802455545</v>
      </c>
      <c r="U19" s="40"/>
      <c r="V19" s="19">
        <v>40.804493888794475</v>
      </c>
      <c r="W19" s="22">
        <v>40.64</v>
      </c>
      <c r="X19" s="62">
        <f t="shared" si="5"/>
        <v>0.16449388879447469</v>
      </c>
      <c r="Y19" s="68">
        <f t="shared" si="7"/>
        <v>-3.5000170769919237E-2</v>
      </c>
      <c r="Z19" s="21" t="s">
        <v>38</v>
      </c>
    </row>
    <row r="20" spans="1:27" ht="15.6">
      <c r="A20" t="s">
        <v>13</v>
      </c>
      <c r="B20" s="9">
        <v>39654</v>
      </c>
      <c r="C20" s="23">
        <v>1.6666666666666666E-2</v>
      </c>
      <c r="D20" s="12">
        <v>115.91736024256602</v>
      </c>
      <c r="E20" s="13">
        <f t="shared" si="0"/>
        <v>40.730258970950977</v>
      </c>
      <c r="F20" s="16">
        <v>42.11</v>
      </c>
      <c r="G20" s="56">
        <f t="shared" si="1"/>
        <v>-1.379741029049022</v>
      </c>
      <c r="H20" s="40"/>
      <c r="I20" s="19">
        <v>40.804235202423683</v>
      </c>
      <c r="J20" s="16">
        <v>42.19</v>
      </c>
      <c r="K20" s="53">
        <f t="shared" si="2"/>
        <v>-1.3857647975763143</v>
      </c>
      <c r="L20" s="65">
        <f t="shared" si="6"/>
        <v>6.0237685272923613E-3</v>
      </c>
      <c r="M20" s="5"/>
      <c r="N20" t="s">
        <v>13</v>
      </c>
      <c r="O20" s="9">
        <v>39654</v>
      </c>
      <c r="P20" s="23">
        <v>1.3888888888888888E-2</v>
      </c>
      <c r="Q20" s="12">
        <v>115.91726024237605</v>
      </c>
      <c r="R20" s="13">
        <f t="shared" si="3"/>
        <v>40.730000955273653</v>
      </c>
      <c r="S20" s="22">
        <v>40.68</v>
      </c>
      <c r="T20" s="59">
        <f t="shared" si="4"/>
        <v>5.0000955273652892E-2</v>
      </c>
      <c r="U20" s="40"/>
      <c r="V20" s="19">
        <v>40.803200456940587</v>
      </c>
      <c r="W20" s="22">
        <v>40.71</v>
      </c>
      <c r="X20" s="62">
        <f t="shared" si="5"/>
        <v>9.3200456940586207E-2</v>
      </c>
      <c r="Y20" s="68">
        <f t="shared" si="7"/>
        <v>-4.3199501666933315E-2</v>
      </c>
      <c r="Z20" s="21" t="s">
        <v>38</v>
      </c>
    </row>
    <row r="21" spans="1:27" ht="15.6">
      <c r="A21" t="s">
        <v>14</v>
      </c>
      <c r="B21" s="9">
        <v>39729</v>
      </c>
      <c r="C21" s="23">
        <v>1.7361111111111112E-2</v>
      </c>
      <c r="D21" s="12">
        <v>115.91530999999998</v>
      </c>
      <c r="E21" s="13">
        <f t="shared" si="0"/>
        <v>40.72496903809818</v>
      </c>
      <c r="F21" s="16">
        <v>41.32</v>
      </c>
      <c r="G21" s="56">
        <f t="shared" si="1"/>
        <v>-0.59503096190181992</v>
      </c>
      <c r="H21" s="40"/>
      <c r="I21" s="19">
        <v>41.025399999999991</v>
      </c>
      <c r="J21" s="16">
        <v>41.62</v>
      </c>
      <c r="K21" s="53">
        <f t="shared" si="2"/>
        <v>-0.5946000000000069</v>
      </c>
      <c r="L21" s="65">
        <f t="shared" si="6"/>
        <v>-4.3096190181302063E-4</v>
      </c>
      <c r="M21" s="5"/>
      <c r="N21" t="s">
        <v>14</v>
      </c>
      <c r="O21" s="9">
        <v>39729</v>
      </c>
      <c r="P21" s="23">
        <v>1.7361111111111112E-2</v>
      </c>
      <c r="Q21" s="12">
        <v>115.91528500000001</v>
      </c>
      <c r="R21" s="13">
        <f t="shared" si="3"/>
        <v>40.724904534410747</v>
      </c>
      <c r="S21" s="22">
        <v>39.950000000000003</v>
      </c>
      <c r="T21" s="59">
        <f t="shared" si="4"/>
        <v>0.77490453441074436</v>
      </c>
      <c r="U21" s="40"/>
      <c r="V21" s="19">
        <v>41.025599999999983</v>
      </c>
      <c r="W21" s="22">
        <v>40.18</v>
      </c>
      <c r="X21" s="62">
        <f t="shared" si="5"/>
        <v>0.84559999999998325</v>
      </c>
      <c r="Y21" s="68">
        <f t="shared" si="7"/>
        <v>-7.0695465589238893E-2</v>
      </c>
      <c r="Z21" s="21">
        <v>1</v>
      </c>
    </row>
    <row r="22" spans="1:27" ht="15.6">
      <c r="A22" t="s">
        <v>15</v>
      </c>
      <c r="B22" s="9">
        <v>39743</v>
      </c>
      <c r="C22" s="23">
        <v>1.7361111111111112E-2</v>
      </c>
      <c r="D22" s="12">
        <v>115.91525000000001</v>
      </c>
      <c r="E22" s="13">
        <f t="shared" si="0"/>
        <v>40.724814229250505</v>
      </c>
      <c r="F22" s="16">
        <v>41.34</v>
      </c>
      <c r="G22" s="56">
        <f t="shared" si="1"/>
        <v>-0.61518577074949832</v>
      </c>
      <c r="H22" s="40"/>
      <c r="I22" s="19">
        <v>41.020349999999993</v>
      </c>
      <c r="J22" s="16">
        <v>41.62</v>
      </c>
      <c r="K22" s="53">
        <f t="shared" si="2"/>
        <v>-0.59965000000000401</v>
      </c>
      <c r="L22" s="65">
        <f t="shared" si="6"/>
        <v>-1.5535770749494304E-2</v>
      </c>
      <c r="M22" s="5"/>
      <c r="N22" t="s">
        <v>15</v>
      </c>
      <c r="O22" s="9">
        <v>39743</v>
      </c>
      <c r="P22" s="23">
        <v>1.3888888888888888E-2</v>
      </c>
      <c r="Q22" s="12">
        <v>115.91525500000003</v>
      </c>
      <c r="R22" s="13">
        <f t="shared" si="3"/>
        <v>40.724827129987531</v>
      </c>
      <c r="S22" s="22">
        <v>39.83</v>
      </c>
      <c r="T22" s="59">
        <f t="shared" si="4"/>
        <v>0.894827129987533</v>
      </c>
      <c r="U22" s="40"/>
      <c r="V22" s="19">
        <v>41.020449999999997</v>
      </c>
      <c r="W22" s="22">
        <v>40.06</v>
      </c>
      <c r="X22" s="62">
        <f t="shared" si="5"/>
        <v>0.96044999999999447</v>
      </c>
      <c r="Y22" s="68">
        <f t="shared" si="7"/>
        <v>-6.5622870012461476E-2</v>
      </c>
      <c r="Z22" s="21">
        <v>1</v>
      </c>
    </row>
    <row r="23" spans="1:27" ht="15.6">
      <c r="A23" t="s">
        <v>2</v>
      </c>
      <c r="B23" s="9">
        <v>39783</v>
      </c>
      <c r="C23" s="23">
        <v>3.4722222222222222E-5</v>
      </c>
      <c r="D23" s="28">
        <v>115.9149</v>
      </c>
      <c r="E23" s="8">
        <v>40.731000000000002</v>
      </c>
      <c r="F23" s="10">
        <v>40.58</v>
      </c>
      <c r="G23" s="56">
        <f t="shared" si="1"/>
        <v>0.15100000000000335</v>
      </c>
      <c r="H23" s="40"/>
      <c r="I23" s="25">
        <v>40.731000000000002</v>
      </c>
      <c r="J23" s="24">
        <v>40.58</v>
      </c>
      <c r="K23" s="53">
        <f t="shared" si="2"/>
        <v>0.15100000000000335</v>
      </c>
      <c r="L23" s="65">
        <f t="shared" si="6"/>
        <v>0</v>
      </c>
      <c r="M23" s="5"/>
      <c r="N23" s="11" t="s">
        <v>2</v>
      </c>
      <c r="O23" s="9">
        <v>39783</v>
      </c>
      <c r="P23" s="23">
        <v>3.4722222222222222E-5</v>
      </c>
      <c r="Q23" s="28">
        <v>115.9149</v>
      </c>
      <c r="R23" s="8">
        <v>40.731000000000002</v>
      </c>
      <c r="S23" s="10">
        <v>40.520000000000003</v>
      </c>
      <c r="T23" s="59">
        <f t="shared" si="4"/>
        <v>0.21099999999999852</v>
      </c>
      <c r="U23" s="40"/>
      <c r="V23" s="8">
        <v>40.731000000000002</v>
      </c>
      <c r="W23" s="10">
        <v>40.520000000000003</v>
      </c>
      <c r="X23" s="62">
        <f t="shared" si="5"/>
        <v>0.21099999999999852</v>
      </c>
      <c r="Y23" s="68">
        <f t="shared" si="7"/>
        <v>0</v>
      </c>
      <c r="Z23" s="21"/>
    </row>
    <row r="24" spans="1:27">
      <c r="B24" s="9"/>
      <c r="C24" s="23"/>
      <c r="D24" s="37"/>
      <c r="E24" s="40"/>
      <c r="F24" s="41"/>
      <c r="G24" s="40"/>
      <c r="H24" s="40"/>
      <c r="I24" s="44"/>
      <c r="J24" s="42"/>
      <c r="K24" s="40"/>
      <c r="L24" s="40"/>
      <c r="M24" s="5"/>
      <c r="N24" s="11"/>
      <c r="O24" s="9"/>
      <c r="P24" s="23"/>
      <c r="Q24" s="45"/>
      <c r="R24" s="46"/>
      <c r="S24" s="47"/>
      <c r="T24" s="46"/>
      <c r="U24" s="46"/>
      <c r="V24" s="46"/>
      <c r="W24" s="47"/>
      <c r="X24" s="46"/>
      <c r="Y24" s="46"/>
      <c r="Z24" s="48"/>
    </row>
    <row r="25" spans="1:27">
      <c r="B25" s="9"/>
      <c r="C25" s="23"/>
      <c r="D25" s="37"/>
      <c r="E25" s="40"/>
      <c r="F25" s="41"/>
      <c r="G25" s="40"/>
      <c r="H25" s="40"/>
      <c r="I25" s="44"/>
      <c r="J25" s="42"/>
      <c r="K25" s="40"/>
      <c r="L25" s="40"/>
      <c r="M25" s="5"/>
      <c r="N25" s="11"/>
      <c r="O25" s="9"/>
      <c r="P25" s="23"/>
      <c r="Q25" s="45"/>
      <c r="R25" s="46"/>
      <c r="S25" s="47"/>
      <c r="T25" s="46"/>
      <c r="U25" s="46"/>
      <c r="V25" s="46"/>
      <c r="W25" s="47"/>
      <c r="X25" s="46"/>
      <c r="Y25" s="46"/>
      <c r="Z25" s="48"/>
    </row>
    <row r="32" spans="1:27">
      <c r="A32" s="30" t="s">
        <v>39</v>
      </c>
      <c r="B32" s="34"/>
      <c r="C32" s="34"/>
      <c r="D32" s="34"/>
      <c r="E32" s="34"/>
      <c r="F32" s="34"/>
      <c r="G32" s="34"/>
      <c r="H32" s="72"/>
      <c r="I32" s="34"/>
      <c r="J32" s="34"/>
      <c r="K32" s="34"/>
      <c r="L32" s="34"/>
      <c r="M32" s="34"/>
      <c r="N32" s="30" t="s">
        <v>40</v>
      </c>
      <c r="O32" s="34"/>
      <c r="P32" s="34"/>
      <c r="Q32" s="34"/>
      <c r="R32" s="34"/>
      <c r="S32" s="34"/>
      <c r="T32" s="34"/>
      <c r="U32" s="72"/>
      <c r="V32" s="34"/>
      <c r="W32" s="34"/>
      <c r="X32" s="34"/>
      <c r="Y32" s="34"/>
    </row>
    <row r="33" spans="1:25">
      <c r="A33" s="30"/>
      <c r="B33" s="34"/>
      <c r="C33" s="34"/>
      <c r="D33" s="34"/>
      <c r="E33" s="34"/>
      <c r="F33" s="34"/>
      <c r="G33" s="34"/>
      <c r="H33" s="72"/>
      <c r="I33" s="34"/>
      <c r="J33" s="34"/>
      <c r="K33" s="34"/>
      <c r="L33" s="34"/>
      <c r="M33" s="34"/>
      <c r="N33" s="30"/>
      <c r="O33" s="34"/>
      <c r="P33" s="34"/>
      <c r="Q33" s="34"/>
      <c r="R33" s="34"/>
      <c r="S33" s="34"/>
      <c r="T33" s="34"/>
      <c r="U33" s="72"/>
      <c r="V33" s="34"/>
      <c r="W33" s="34"/>
      <c r="X33" s="34"/>
      <c r="Y33" s="34"/>
    </row>
    <row r="34" spans="1:25" ht="18">
      <c r="A34" s="30"/>
      <c r="B34" s="31" t="s">
        <v>41</v>
      </c>
      <c r="C34" s="31" t="s">
        <v>42</v>
      </c>
      <c r="D34" s="31" t="s">
        <v>43</v>
      </c>
      <c r="E34" s="31" t="s">
        <v>44</v>
      </c>
      <c r="F34" s="31" t="s">
        <v>45</v>
      </c>
      <c r="G34" s="31" t="s">
        <v>46</v>
      </c>
      <c r="H34" s="31" t="s">
        <v>72</v>
      </c>
      <c r="I34" s="31" t="s">
        <v>47</v>
      </c>
      <c r="J34" s="31" t="s">
        <v>48</v>
      </c>
      <c r="K34" s="31" t="s">
        <v>68</v>
      </c>
      <c r="L34" s="31" t="s">
        <v>68</v>
      </c>
      <c r="M34" s="34"/>
      <c r="N34" s="30"/>
      <c r="O34" s="31" t="s">
        <v>41</v>
      </c>
      <c r="P34" s="31" t="s">
        <v>42</v>
      </c>
      <c r="Q34" s="31" t="s">
        <v>43</v>
      </c>
      <c r="R34" s="31" t="s">
        <v>44</v>
      </c>
      <c r="S34" s="31" t="s">
        <v>45</v>
      </c>
      <c r="T34" s="31" t="s">
        <v>46</v>
      </c>
      <c r="U34" s="31" t="s">
        <v>72</v>
      </c>
      <c r="V34" s="31" t="s">
        <v>47</v>
      </c>
      <c r="W34" s="31" t="s">
        <v>48</v>
      </c>
      <c r="X34" s="31" t="s">
        <v>68</v>
      </c>
      <c r="Y34" s="31" t="s">
        <v>68</v>
      </c>
    </row>
    <row r="35" spans="1:25" ht="15.6">
      <c r="A35" s="32" t="s">
        <v>49</v>
      </c>
      <c r="B35" s="35">
        <v>9.1046546800040151E-3</v>
      </c>
      <c r="C35" s="35">
        <v>3.2850593271095137E-4</v>
      </c>
      <c r="D35" s="34">
        <f>0.007/2</f>
        <v>3.5000000000000001E-3</v>
      </c>
      <c r="E35" s="34">
        <v>2.8E-3</v>
      </c>
      <c r="F35" s="34">
        <f>0.01/2</f>
        <v>5.0000000000000001E-3</v>
      </c>
      <c r="G35" s="34">
        <v>5.0000000000000001E-4</v>
      </c>
      <c r="H35" s="11">
        <f>$K$5</f>
        <v>1.4433756729740645E-3</v>
      </c>
      <c r="I35" s="35">
        <f>0.01/2/SQRT(3)</f>
        <v>2.886751345948129E-3</v>
      </c>
      <c r="J35" s="34"/>
      <c r="K35" s="57">
        <f>SQRT(B35^2+C35^2+D35^2+E35^2+F35^2+G35^2+H35^2+I35^2+J35^2)</f>
        <v>1.177961458013852E-2</v>
      </c>
      <c r="L35" s="65">
        <f>SQRT(K35^2+K69^2)</f>
        <v>1.659624373103416E-2</v>
      </c>
      <c r="M35" s="34"/>
      <c r="N35" s="32" t="s">
        <v>49</v>
      </c>
      <c r="O35" s="35">
        <v>2.7028250327933195E-2</v>
      </c>
      <c r="P35" s="35">
        <v>3.2312901098360732E-4</v>
      </c>
      <c r="Q35" s="34">
        <f>0.007/2</f>
        <v>3.5000000000000001E-3</v>
      </c>
      <c r="R35" s="34">
        <v>2.8E-3</v>
      </c>
      <c r="S35" s="34">
        <f>0.01/2</f>
        <v>5.0000000000000001E-3</v>
      </c>
      <c r="T35" s="34">
        <v>5.0000000000000001E-4</v>
      </c>
      <c r="U35" s="11">
        <f>$K$5</f>
        <v>1.4433756729740645E-3</v>
      </c>
      <c r="V35" s="35">
        <f>0.01/2/SQRT(3)</f>
        <v>2.886751345948129E-3</v>
      </c>
      <c r="W35" s="34"/>
      <c r="X35" s="60">
        <f>SQRT(O35^2+P35^2+Q35^2+R35^2+S35^2+T35^2+U35^2+V35^2+W35^2)</f>
        <v>2.8042599644359411E-2</v>
      </c>
      <c r="Y35" s="68">
        <f>SQRT(X35^2+X69^2)</f>
        <v>3.9631949943124425E-2</v>
      </c>
    </row>
    <row r="36" spans="1:25" ht="15.6">
      <c r="A36" s="32" t="s">
        <v>50</v>
      </c>
      <c r="B36" s="35">
        <v>1.2999999999999999E-2</v>
      </c>
      <c r="C36" s="35">
        <v>1E-3</v>
      </c>
      <c r="D36" s="34">
        <f t="shared" ref="D36:D48" si="8">0.007/2</f>
        <v>3.5000000000000001E-3</v>
      </c>
      <c r="E36" s="34">
        <v>2.8E-3</v>
      </c>
      <c r="F36" s="34">
        <f t="shared" ref="F36:F48" si="9">0.01/2</f>
        <v>5.0000000000000001E-3</v>
      </c>
      <c r="G36" s="35">
        <v>5.0000000000000001E-4</v>
      </c>
      <c r="H36" s="11">
        <f>$K$5</f>
        <v>1.4433756729740645E-3</v>
      </c>
      <c r="I36" s="35">
        <f t="shared" ref="I36:I48" si="10">0.01/2/SQRT(3)</f>
        <v>2.886751345948129E-3</v>
      </c>
      <c r="J36" s="34"/>
      <c r="K36" s="57">
        <f>SQRT(B36^2+C36^2+D36^2+E36^2+F36^2+G36^2+H36^2+I36^2+J36^2)</f>
        <v>1.5025201052454062E-2</v>
      </c>
      <c r="L36" s="65">
        <f t="shared" ref="L36:L48" si="11">SQRT(K36^2+K70^2)</f>
        <v>2.2188735881072629E-2</v>
      </c>
      <c r="M36" s="34"/>
      <c r="N36" s="32" t="s">
        <v>50</v>
      </c>
      <c r="O36" s="35">
        <v>3.2000000000000001E-2</v>
      </c>
      <c r="P36" s="35">
        <v>1E-3</v>
      </c>
      <c r="Q36" s="34">
        <f t="shared" ref="Q36:Q48" si="12">0.007/2</f>
        <v>3.5000000000000001E-3</v>
      </c>
      <c r="R36" s="34">
        <v>2.8E-3</v>
      </c>
      <c r="S36" s="34">
        <f t="shared" ref="S36:S48" si="13">0.01/2</f>
        <v>5.0000000000000001E-3</v>
      </c>
      <c r="T36" s="35">
        <v>5.0000000000000001E-4</v>
      </c>
      <c r="U36" s="11">
        <f>$K$5</f>
        <v>1.4433756729740645E-3</v>
      </c>
      <c r="V36" s="35">
        <f t="shared" ref="V36:V48" si="14">0.01/2/SQRT(3)</f>
        <v>2.886751345948129E-3</v>
      </c>
      <c r="W36" s="34"/>
      <c r="X36" s="60">
        <f t="shared" ref="X36:X48" si="15">SQRT(O36^2+P36^2+Q36^2+R36^2+S36^2+T36^2+U36^2+V36^2+W36^2)</f>
        <v>3.2874863751301948E-2</v>
      </c>
      <c r="Y36" s="68">
        <f t="shared" ref="Y36:Y48" si="16">SQRT(X36^2+X70^2)</f>
        <v>4.1464924936625659E-2</v>
      </c>
    </row>
    <row r="37" spans="1:25" ht="15.6">
      <c r="A37" s="32" t="s">
        <v>51</v>
      </c>
      <c r="B37" s="35">
        <v>1.7000000000000001E-2</v>
      </c>
      <c r="C37" s="35">
        <v>1E-3</v>
      </c>
      <c r="D37" s="34">
        <f t="shared" si="8"/>
        <v>3.5000000000000001E-3</v>
      </c>
      <c r="E37" s="34">
        <v>2.8E-3</v>
      </c>
      <c r="F37" s="34">
        <f t="shared" si="9"/>
        <v>5.0000000000000001E-3</v>
      </c>
      <c r="G37" s="35">
        <v>5.0000000000000001E-4</v>
      </c>
      <c r="H37" s="11">
        <f>$K$5</f>
        <v>1.4433756729740645E-3</v>
      </c>
      <c r="I37" s="35">
        <f t="shared" si="10"/>
        <v>2.886751345948129E-3</v>
      </c>
      <c r="J37" s="34"/>
      <c r="K37" s="57">
        <f>SQRT(B37^2+C37^2+D37^2+E37^2+F37^2+G37^2+H37^2+I37^2+J37^2)</f>
        <v>1.8594533246808501E-2</v>
      </c>
      <c r="L37" s="65">
        <f t="shared" si="11"/>
        <v>2.7043298615368652E-2</v>
      </c>
      <c r="M37" s="34"/>
      <c r="N37" s="32" t="s">
        <v>51</v>
      </c>
      <c r="O37" s="35">
        <v>0.03</v>
      </c>
      <c r="P37" s="35">
        <v>1E-3</v>
      </c>
      <c r="Q37" s="34">
        <f t="shared" si="12"/>
        <v>3.5000000000000001E-3</v>
      </c>
      <c r="R37" s="34">
        <v>2.8E-3</v>
      </c>
      <c r="S37" s="34">
        <f t="shared" si="13"/>
        <v>5.0000000000000001E-3</v>
      </c>
      <c r="T37" s="35">
        <v>5.0000000000000001E-4</v>
      </c>
      <c r="U37" s="11">
        <f>$K$5</f>
        <v>1.4433756729740645E-3</v>
      </c>
      <c r="V37" s="35">
        <f t="shared" si="14"/>
        <v>2.886751345948129E-3</v>
      </c>
      <c r="W37" s="34"/>
      <c r="X37" s="60">
        <f t="shared" si="15"/>
        <v>3.0931483421696195E-2</v>
      </c>
      <c r="Y37" s="68">
        <f t="shared" si="16"/>
        <v>3.9589645110811485E-2</v>
      </c>
    </row>
    <row r="38" spans="1:25" ht="15.6">
      <c r="A38" s="32" t="s">
        <v>52</v>
      </c>
      <c r="B38" s="35"/>
      <c r="C38" s="35"/>
      <c r="D38" s="34"/>
      <c r="E38" s="34"/>
      <c r="F38" s="34"/>
      <c r="G38" s="34"/>
      <c r="H38" s="72"/>
      <c r="I38" s="35"/>
      <c r="J38" s="34"/>
      <c r="K38" s="57"/>
      <c r="L38" s="65"/>
      <c r="M38" s="34"/>
      <c r="N38" s="32" t="s">
        <v>52</v>
      </c>
      <c r="O38" s="33">
        <v>5.8709999999999998E-2</v>
      </c>
      <c r="P38" s="33">
        <v>1.0300000000000001E-3</v>
      </c>
      <c r="Q38">
        <f t="shared" si="12"/>
        <v>3.5000000000000001E-3</v>
      </c>
      <c r="R38">
        <v>2.8E-3</v>
      </c>
      <c r="S38">
        <f t="shared" si="13"/>
        <v>5.0000000000000001E-3</v>
      </c>
      <c r="T38">
        <v>5.0000000000000001E-4</v>
      </c>
      <c r="U38" s="72"/>
      <c r="V38" s="33">
        <f>0.05/SQRT(3)</f>
        <v>2.8867513459481291E-2</v>
      </c>
      <c r="W38">
        <v>2.3E-3</v>
      </c>
      <c r="X38" s="60">
        <f t="shared" si="15"/>
        <v>6.5817082382412948E-2</v>
      </c>
      <c r="Y38" s="68">
        <f t="shared" si="16"/>
        <v>0.20649310852100286</v>
      </c>
    </row>
    <row r="39" spans="1:25" ht="15.6">
      <c r="A39" s="32" t="s">
        <v>53</v>
      </c>
      <c r="B39" s="35"/>
      <c r="C39" s="35"/>
      <c r="D39" s="34"/>
      <c r="E39" s="34"/>
      <c r="F39" s="34"/>
      <c r="G39" s="34"/>
      <c r="H39" s="72"/>
      <c r="I39" s="35"/>
      <c r="J39" s="34"/>
      <c r="K39" s="57"/>
      <c r="L39" s="65"/>
      <c r="M39" s="34"/>
      <c r="N39" s="32" t="s">
        <v>53</v>
      </c>
      <c r="O39" s="33">
        <v>6.9589999999999999E-2</v>
      </c>
      <c r="P39" s="33">
        <v>9.3999999999999997E-4</v>
      </c>
      <c r="Q39">
        <f t="shared" si="12"/>
        <v>3.5000000000000001E-3</v>
      </c>
      <c r="R39">
        <v>2.8E-3</v>
      </c>
      <c r="S39">
        <f t="shared" si="13"/>
        <v>5.0000000000000001E-3</v>
      </c>
      <c r="T39">
        <v>5.0000000000000001E-4</v>
      </c>
      <c r="U39" s="72"/>
      <c r="V39" s="33">
        <v>2.8867513459481291E-2</v>
      </c>
      <c r="W39">
        <v>2.3E-3</v>
      </c>
      <c r="X39" s="60">
        <f t="shared" si="15"/>
        <v>7.5681008405896213E-2</v>
      </c>
      <c r="Y39" s="68">
        <f t="shared" si="16"/>
        <v>0.21341692755418126</v>
      </c>
    </row>
    <row r="40" spans="1:25" ht="15.6">
      <c r="A40" s="32" t="s">
        <v>54</v>
      </c>
      <c r="B40" s="33">
        <v>1.6944180825614361E-2</v>
      </c>
      <c r="C40" s="33">
        <v>1.9671258287931912E-4</v>
      </c>
      <c r="D40" s="34">
        <f t="shared" si="8"/>
        <v>3.5000000000000001E-3</v>
      </c>
      <c r="E40" s="34">
        <v>2.8E-3</v>
      </c>
      <c r="F40" s="34">
        <f t="shared" si="9"/>
        <v>5.0000000000000001E-3</v>
      </c>
      <c r="G40" s="34">
        <v>5.0000000000000001E-4</v>
      </c>
      <c r="H40" s="11">
        <f>$K$5</f>
        <v>1.4433756729740645E-3</v>
      </c>
      <c r="I40" s="35">
        <f t="shared" si="10"/>
        <v>2.886751345948129E-3</v>
      </c>
      <c r="J40" s="34"/>
      <c r="K40" s="57">
        <f>SQRT(B40^2+C40^2+D40^2+E40^2+F40^2+G40^2+H40^2+I40^2+J40^2)</f>
        <v>1.8517576146948798E-2</v>
      </c>
      <c r="L40" s="65">
        <f>SQRT(K40^2+K74^2)</f>
        <v>3.263737064990372E-2</v>
      </c>
      <c r="M40" s="34"/>
      <c r="N40" s="32" t="s">
        <v>54</v>
      </c>
      <c r="O40" s="33">
        <v>4.3455966821729412E-2</v>
      </c>
      <c r="P40" s="33">
        <v>3.4157940571815835E-4</v>
      </c>
      <c r="Q40" s="34">
        <f t="shared" si="12"/>
        <v>3.5000000000000001E-3</v>
      </c>
      <c r="R40" s="34">
        <v>2.8E-3</v>
      </c>
      <c r="S40" s="34">
        <f t="shared" si="13"/>
        <v>5.0000000000000001E-3</v>
      </c>
      <c r="T40" s="34">
        <v>5.0000000000000001E-4</v>
      </c>
      <c r="U40" s="72"/>
      <c r="V40" s="35">
        <f t="shared" si="14"/>
        <v>2.886751345948129E-3</v>
      </c>
      <c r="W40" s="34"/>
      <c r="X40" s="60">
        <f>SQRT(O40^2+P40^2+Q40^2+R40^2+S40^2+T40^2+U40^2+V40^2+W40^2)</f>
        <v>4.4070523734521153E-2</v>
      </c>
      <c r="Y40" s="68">
        <f>SQRT(X40^2+X74^2)</f>
        <v>5.727672994814733E-2</v>
      </c>
    </row>
    <row r="41" spans="1:25" ht="15.6">
      <c r="A41" s="32" t="s">
        <v>55</v>
      </c>
      <c r="B41" s="33">
        <v>2.8003759154818082E-2</v>
      </c>
      <c r="C41" s="33">
        <v>2.430228318280808E-4</v>
      </c>
      <c r="D41" s="34">
        <f t="shared" si="8"/>
        <v>3.5000000000000001E-3</v>
      </c>
      <c r="E41" s="34">
        <v>2.8E-3</v>
      </c>
      <c r="F41" s="34">
        <f t="shared" si="9"/>
        <v>5.0000000000000001E-3</v>
      </c>
      <c r="G41" s="34">
        <v>5.0000000000000001E-4</v>
      </c>
      <c r="H41" s="11">
        <f>$K$5</f>
        <v>1.4433756729740645E-3</v>
      </c>
      <c r="I41" s="35">
        <f t="shared" si="10"/>
        <v>2.886751345948129E-3</v>
      </c>
      <c r="J41" s="34"/>
      <c r="K41" s="57">
        <f>SQRT(B41^2+C41^2+D41^2+E41^2+F41^2+G41^2+H41^2+I41^2+J41^2)</f>
        <v>2.8983206405857061E-2</v>
      </c>
      <c r="L41" s="65">
        <f t="shared" si="11"/>
        <v>4.1382176886068517E-2</v>
      </c>
      <c r="M41" s="34"/>
      <c r="N41" s="32" t="s">
        <v>55</v>
      </c>
      <c r="O41" s="33">
        <v>1.5008769406487772E-2</v>
      </c>
      <c r="P41" s="33">
        <v>4.3184540353496064E-4</v>
      </c>
      <c r="Q41" s="34">
        <f t="shared" si="12"/>
        <v>3.5000000000000001E-3</v>
      </c>
      <c r="R41" s="34">
        <v>2.8E-3</v>
      </c>
      <c r="S41" s="34">
        <f t="shared" si="13"/>
        <v>5.0000000000000001E-3</v>
      </c>
      <c r="T41" s="34">
        <v>5.0000000000000001E-4</v>
      </c>
      <c r="U41" s="11">
        <f t="shared" ref="U41:U48" si="17">$K$5</f>
        <v>1.4433756729740645E-3</v>
      </c>
      <c r="V41" s="35">
        <f t="shared" si="14"/>
        <v>2.886751345948129E-3</v>
      </c>
      <c r="W41" s="34"/>
      <c r="X41" s="60">
        <f t="shared" si="15"/>
        <v>1.6769207381875394E-2</v>
      </c>
      <c r="Y41" s="68">
        <f t="shared" si="16"/>
        <v>3.2446934737354174E-2</v>
      </c>
    </row>
    <row r="42" spans="1:25" ht="15.6">
      <c r="A42" s="32" t="s">
        <v>56</v>
      </c>
      <c r="B42" s="35"/>
      <c r="C42" s="35"/>
      <c r="D42" s="34"/>
      <c r="E42" s="34"/>
      <c r="F42" s="34"/>
      <c r="G42" s="34"/>
      <c r="H42" s="72"/>
      <c r="I42" s="35"/>
      <c r="J42" s="34"/>
      <c r="K42" s="57"/>
      <c r="L42" s="65"/>
      <c r="M42" s="34"/>
      <c r="N42" s="32" t="s">
        <v>56</v>
      </c>
      <c r="O42" s="76">
        <v>1.2999999999999999E-2</v>
      </c>
      <c r="P42" s="76">
        <v>6.9999999999999999E-4</v>
      </c>
      <c r="Q42" s="78">
        <f t="shared" si="12"/>
        <v>3.5000000000000001E-3</v>
      </c>
      <c r="R42" s="78">
        <v>2.8E-3</v>
      </c>
      <c r="S42" s="78">
        <f t="shared" si="13"/>
        <v>5.0000000000000001E-3</v>
      </c>
      <c r="T42" s="78">
        <v>5.0000000000000001E-4</v>
      </c>
      <c r="U42" s="11">
        <f t="shared" si="17"/>
        <v>1.4433756729740645E-3</v>
      </c>
      <c r="V42" s="35">
        <f t="shared" si="14"/>
        <v>2.886751345948129E-3</v>
      </c>
      <c r="W42" s="34"/>
      <c r="X42" s="60">
        <f t="shared" si="15"/>
        <v>1.5008219969958684E-2</v>
      </c>
      <c r="Y42" s="68">
        <f t="shared" si="16"/>
        <v>2.7585322184089128E-2</v>
      </c>
    </row>
    <row r="43" spans="1:25" ht="15.6">
      <c r="A43" s="32" t="s">
        <v>57</v>
      </c>
      <c r="B43" s="35"/>
      <c r="C43" s="35"/>
      <c r="D43" s="34"/>
      <c r="E43" s="34"/>
      <c r="F43" s="34"/>
      <c r="G43" s="34"/>
      <c r="H43" s="72"/>
      <c r="I43" s="35"/>
      <c r="J43" s="34"/>
      <c r="K43" s="57"/>
      <c r="L43" s="65"/>
      <c r="M43" s="34"/>
      <c r="N43" s="32" t="s">
        <v>57</v>
      </c>
      <c r="O43" s="76">
        <v>1.32E-2</v>
      </c>
      <c r="P43" s="76">
        <v>4.0000000000000002E-4</v>
      </c>
      <c r="Q43" s="78">
        <f t="shared" si="12"/>
        <v>3.5000000000000001E-3</v>
      </c>
      <c r="R43" s="78">
        <v>2.8E-3</v>
      </c>
      <c r="S43" s="78">
        <f t="shared" si="13"/>
        <v>5.0000000000000001E-3</v>
      </c>
      <c r="T43" s="78">
        <v>5.0000000000000001E-4</v>
      </c>
      <c r="U43" s="11">
        <f t="shared" si="17"/>
        <v>1.4433756729740645E-3</v>
      </c>
      <c r="V43" s="35">
        <f t="shared" si="14"/>
        <v>2.886751345948129E-3</v>
      </c>
      <c r="W43" s="34"/>
      <c r="X43" s="60">
        <f t="shared" si="15"/>
        <v>1.5170915155871998E-2</v>
      </c>
      <c r="Y43" s="68">
        <f t="shared" si="16"/>
        <v>2.6714415584099913E-2</v>
      </c>
    </row>
    <row r="44" spans="1:25" ht="15.6">
      <c r="A44" s="32" t="s">
        <v>58</v>
      </c>
      <c r="B44" s="40">
        <v>8.3000000000000004E-2</v>
      </c>
      <c r="C44" s="37">
        <v>2.9999999999999997E-4</v>
      </c>
      <c r="D44" s="34">
        <f t="shared" si="8"/>
        <v>3.5000000000000001E-3</v>
      </c>
      <c r="E44" s="34">
        <v>2.8E-3</v>
      </c>
      <c r="F44" s="34">
        <f t="shared" si="9"/>
        <v>5.0000000000000001E-3</v>
      </c>
      <c r="G44" s="34">
        <v>5.0000000000000001E-4</v>
      </c>
      <c r="H44" s="11">
        <f>$K$5</f>
        <v>1.4433756729740645E-3</v>
      </c>
      <c r="I44" s="35">
        <f t="shared" si="10"/>
        <v>2.886751345948129E-3</v>
      </c>
      <c r="J44" s="11">
        <v>1.2E-2</v>
      </c>
      <c r="K44" s="57">
        <f>SQRT(B44^2+C44^2+D44^2+E44^2+F44^2+G44^2+H44^2+I44^2+J44^2)</f>
        <v>8.4195288862659465E-2</v>
      </c>
      <c r="L44" s="65">
        <f t="shared" si="11"/>
        <v>0.11822719653277752</v>
      </c>
      <c r="M44" s="34"/>
      <c r="N44" s="32" t="s">
        <v>58</v>
      </c>
      <c r="O44" s="37">
        <v>1.9E-2</v>
      </c>
      <c r="P44" s="37">
        <v>5.9999999999999995E-4</v>
      </c>
      <c r="Q44" s="34">
        <f t="shared" si="12"/>
        <v>3.5000000000000001E-3</v>
      </c>
      <c r="R44" s="34">
        <v>2.8E-3</v>
      </c>
      <c r="S44" s="34">
        <f t="shared" si="13"/>
        <v>5.0000000000000001E-3</v>
      </c>
      <c r="T44" s="34">
        <v>5.0000000000000001E-4</v>
      </c>
      <c r="U44" s="11">
        <f t="shared" si="17"/>
        <v>1.4433756729740645E-3</v>
      </c>
      <c r="V44" s="35">
        <f t="shared" si="14"/>
        <v>2.886751345948129E-3</v>
      </c>
      <c r="W44" s="11">
        <v>1.2E-2</v>
      </c>
      <c r="X44" s="60">
        <f t="shared" si="15"/>
        <v>2.3687901271887017E-2</v>
      </c>
      <c r="Y44" s="68">
        <f t="shared" si="16"/>
        <v>3.9313992420002324E-2</v>
      </c>
    </row>
    <row r="45" spans="1:25" ht="15.6">
      <c r="A45" s="32" t="s">
        <v>59</v>
      </c>
      <c r="B45" s="40">
        <v>7.8E-2</v>
      </c>
      <c r="C45" s="37">
        <v>2.9999999999999997E-4</v>
      </c>
      <c r="D45" s="34">
        <f t="shared" si="8"/>
        <v>3.5000000000000001E-3</v>
      </c>
      <c r="E45" s="34">
        <v>2.8E-3</v>
      </c>
      <c r="F45" s="34">
        <f t="shared" si="9"/>
        <v>5.0000000000000001E-3</v>
      </c>
      <c r="G45" s="34">
        <v>5.0000000000000001E-4</v>
      </c>
      <c r="H45" s="11">
        <f>$K$5</f>
        <v>1.4433756729740645E-3</v>
      </c>
      <c r="I45" s="35">
        <f t="shared" si="10"/>
        <v>2.886751345948129E-3</v>
      </c>
      <c r="J45" s="11">
        <v>1.2E-2</v>
      </c>
      <c r="K45" s="57">
        <f>SQRT(B45^2+C45^2+D45^2+E45^2+F45^2+G45^2+H45^2+I45^2+J45^2)</f>
        <v>7.9270717586424483E-2</v>
      </c>
      <c r="L45" s="65">
        <f t="shared" si="11"/>
        <v>0.11074687354503512</v>
      </c>
      <c r="M45" s="34"/>
      <c r="N45" s="32" t="s">
        <v>59</v>
      </c>
      <c r="O45" s="37">
        <v>2.4E-2</v>
      </c>
      <c r="P45" s="37">
        <v>2.0000000000000001E-4</v>
      </c>
      <c r="Q45" s="34">
        <f t="shared" si="12"/>
        <v>3.5000000000000001E-3</v>
      </c>
      <c r="R45" s="34">
        <v>2.8E-3</v>
      </c>
      <c r="S45" s="34">
        <f t="shared" si="13"/>
        <v>5.0000000000000001E-3</v>
      </c>
      <c r="T45" s="34">
        <v>5.0000000000000001E-4</v>
      </c>
      <c r="U45" s="11">
        <f t="shared" si="17"/>
        <v>1.4433756729740645E-3</v>
      </c>
      <c r="V45" s="35">
        <f t="shared" si="14"/>
        <v>2.886751345948129E-3</v>
      </c>
      <c r="W45" s="11">
        <v>1.2E-2</v>
      </c>
      <c r="X45" s="60">
        <f t="shared" si="15"/>
        <v>2.7853126694622036E-2</v>
      </c>
      <c r="Y45" s="68">
        <f t="shared" si="16"/>
        <v>4.5252071775776191E-2</v>
      </c>
    </row>
    <row r="46" spans="1:25" ht="15.6">
      <c r="A46" s="32" t="s">
        <v>60</v>
      </c>
      <c r="B46" s="38">
        <v>4.6899999999999997E-2</v>
      </c>
      <c r="C46" s="38">
        <v>3.5E-4</v>
      </c>
      <c r="D46" s="39">
        <f t="shared" si="8"/>
        <v>3.5000000000000001E-3</v>
      </c>
      <c r="E46" s="39">
        <v>2.8E-3</v>
      </c>
      <c r="F46" s="39">
        <f t="shared" si="9"/>
        <v>5.0000000000000001E-3</v>
      </c>
      <c r="G46" s="39">
        <v>5.0000000000000001E-4</v>
      </c>
      <c r="H46" s="11">
        <f>$K$5</f>
        <v>1.4433756729740645E-3</v>
      </c>
      <c r="I46" s="38">
        <f t="shared" si="10"/>
        <v>2.886751345948129E-3</v>
      </c>
      <c r="J46" s="34"/>
      <c r="K46" s="57">
        <f>SQRT(B46^2+C46^2+D46^2+E46^2+F46^2+G46^2+H46^2+I46^2+J46^2)</f>
        <v>4.7491990552793913E-2</v>
      </c>
      <c r="L46" s="65">
        <f t="shared" si="11"/>
        <v>7.2396195802449909E-2</v>
      </c>
      <c r="M46" s="34"/>
      <c r="N46" s="32" t="s">
        <v>60</v>
      </c>
      <c r="O46" s="38">
        <v>6.0299999999999999E-2</v>
      </c>
      <c r="P46" s="38">
        <v>3.5E-4</v>
      </c>
      <c r="Q46" s="39">
        <f t="shared" si="12"/>
        <v>3.5000000000000001E-3</v>
      </c>
      <c r="R46" s="39">
        <v>2.8E-3</v>
      </c>
      <c r="S46" s="39">
        <f t="shared" si="13"/>
        <v>5.0000000000000001E-3</v>
      </c>
      <c r="T46" s="39">
        <v>5.0000000000000001E-4</v>
      </c>
      <c r="U46" s="11">
        <f t="shared" si="17"/>
        <v>1.4433756729740645E-3</v>
      </c>
      <c r="V46" s="38">
        <f t="shared" si="14"/>
        <v>2.886751345948129E-3</v>
      </c>
      <c r="W46" s="34"/>
      <c r="X46" s="60">
        <f t="shared" si="15"/>
        <v>6.076157640044131E-2</v>
      </c>
      <c r="Y46" s="68">
        <f t="shared" si="16"/>
        <v>8.9127095580786575E-2</v>
      </c>
    </row>
    <row r="47" spans="1:25" ht="15.6">
      <c r="A47" s="32" t="s">
        <v>61</v>
      </c>
      <c r="B47" s="38">
        <v>3.44E-2</v>
      </c>
      <c r="C47" s="38">
        <v>4.4999999999999999E-4</v>
      </c>
      <c r="D47" s="39">
        <f t="shared" si="8"/>
        <v>3.5000000000000001E-3</v>
      </c>
      <c r="E47" s="39">
        <v>2.8E-3</v>
      </c>
      <c r="F47" s="39">
        <f t="shared" si="9"/>
        <v>5.0000000000000001E-3</v>
      </c>
      <c r="G47" s="39">
        <v>5.0000000000000001E-4</v>
      </c>
      <c r="H47" s="11">
        <f>$K$5</f>
        <v>1.4433756729740645E-3</v>
      </c>
      <c r="I47" s="38">
        <f t="shared" si="10"/>
        <v>2.886751345948129E-3</v>
      </c>
      <c r="J47" s="34"/>
      <c r="K47" s="57">
        <f>SQRT(B47^2+C47^2+D47^2+E47^2+F47^2+G47^2+H47^2+I47^2+J47^2)</f>
        <v>3.5203965212269296E-2</v>
      </c>
      <c r="L47" s="65">
        <f t="shared" si="11"/>
        <v>5.2691719147003227E-2</v>
      </c>
      <c r="M47" s="34"/>
      <c r="N47" s="32" t="s">
        <v>61</v>
      </c>
      <c r="O47" s="38">
        <v>3.703E-2</v>
      </c>
      <c r="P47" s="38">
        <v>2.1000000000000001E-4</v>
      </c>
      <c r="Q47" s="39">
        <f t="shared" si="12"/>
        <v>3.5000000000000001E-3</v>
      </c>
      <c r="R47" s="39">
        <v>2.8E-3</v>
      </c>
      <c r="S47" s="39">
        <f t="shared" si="13"/>
        <v>5.0000000000000001E-3</v>
      </c>
      <c r="T47" s="39">
        <v>5.0000000000000001E-4</v>
      </c>
      <c r="U47" s="11">
        <f t="shared" si="17"/>
        <v>1.4433756729740645E-3</v>
      </c>
      <c r="V47" s="38">
        <f t="shared" si="14"/>
        <v>2.886751345948129E-3</v>
      </c>
      <c r="W47" s="34"/>
      <c r="X47" s="60">
        <f t="shared" si="15"/>
        <v>3.7775940314791201E-2</v>
      </c>
      <c r="Y47" s="68">
        <f t="shared" si="16"/>
        <v>5.6340497572054393E-2</v>
      </c>
    </row>
    <row r="48" spans="1:25" ht="15.6">
      <c r="A48" s="32" t="s">
        <v>62</v>
      </c>
      <c r="B48" s="35">
        <v>1.1180339887500154E-2</v>
      </c>
      <c r="C48" s="35">
        <v>0</v>
      </c>
      <c r="D48" s="34">
        <f t="shared" si="8"/>
        <v>3.5000000000000001E-3</v>
      </c>
      <c r="E48" s="34">
        <v>2.8E-3</v>
      </c>
      <c r="F48" s="34">
        <f t="shared" si="9"/>
        <v>5.0000000000000001E-3</v>
      </c>
      <c r="G48" s="34">
        <v>5.0000000000000001E-4</v>
      </c>
      <c r="H48" s="11">
        <f>$K$5</f>
        <v>1.4433756729740645E-3</v>
      </c>
      <c r="I48" s="35">
        <f t="shared" si="10"/>
        <v>2.886751345948129E-3</v>
      </c>
      <c r="J48" s="34"/>
      <c r="K48" s="57">
        <f>SQRT(B48^2+C48^2+D48^2+E48^2+F48^2+G48^2+H48^2+I48^2+J48^2)</f>
        <v>1.3444577593464723E-2</v>
      </c>
      <c r="L48" s="65">
        <f t="shared" si="11"/>
        <v>1.8958639191673381E-2</v>
      </c>
      <c r="M48" s="34"/>
      <c r="N48" s="32" t="s">
        <v>62</v>
      </c>
      <c r="O48" s="35">
        <v>2.4942038071455133E-2</v>
      </c>
      <c r="P48" s="35">
        <v>0</v>
      </c>
      <c r="Q48" s="34">
        <f t="shared" si="12"/>
        <v>3.5000000000000001E-3</v>
      </c>
      <c r="R48" s="34">
        <v>2.8E-3</v>
      </c>
      <c r="S48" s="34">
        <f t="shared" si="13"/>
        <v>5.0000000000000001E-3</v>
      </c>
      <c r="T48" s="34">
        <v>5.0000000000000001E-4</v>
      </c>
      <c r="U48" s="11">
        <f t="shared" si="17"/>
        <v>1.4433756729740645E-3</v>
      </c>
      <c r="V48" s="35">
        <f t="shared" si="14"/>
        <v>2.886751345948129E-3</v>
      </c>
      <c r="W48" s="34"/>
      <c r="X48" s="60">
        <f t="shared" si="15"/>
        <v>2.6035781721019707E-2</v>
      </c>
      <c r="Y48" s="68">
        <f t="shared" si="16"/>
        <v>3.6791854075540066E-2</v>
      </c>
    </row>
    <row r="49" spans="12:25">
      <c r="L49" s="66" t="s">
        <v>66</v>
      </c>
      <c r="Y49" s="66" t="s">
        <v>66</v>
      </c>
    </row>
    <row r="66" spans="1:25">
      <c r="A66" s="30" t="s">
        <v>63</v>
      </c>
      <c r="B66" s="34"/>
      <c r="C66" s="34"/>
      <c r="D66" s="34"/>
      <c r="E66" s="34"/>
      <c r="F66" s="34"/>
      <c r="G66" s="34"/>
      <c r="H66" s="72"/>
      <c r="I66" s="34"/>
      <c r="J66" s="34"/>
      <c r="K66" s="34"/>
      <c r="L66" s="34"/>
      <c r="M66" s="34"/>
      <c r="N66" s="30" t="s">
        <v>64</v>
      </c>
      <c r="O66" s="34"/>
      <c r="P66" s="34"/>
      <c r="Q66" s="34"/>
      <c r="R66" s="34"/>
      <c r="S66" s="34"/>
      <c r="T66" s="34"/>
      <c r="U66" s="72"/>
      <c r="V66" s="34"/>
      <c r="W66" s="34"/>
      <c r="X66" s="34"/>
      <c r="Y66" s="34"/>
    </row>
    <row r="67" spans="1:25">
      <c r="A67" s="30"/>
      <c r="B67" s="34"/>
      <c r="C67" s="34"/>
      <c r="D67" s="34"/>
      <c r="E67" s="34"/>
      <c r="F67" s="34"/>
      <c r="G67" s="34"/>
      <c r="H67" s="72"/>
      <c r="I67" s="34"/>
      <c r="J67" s="34"/>
      <c r="K67" s="34"/>
      <c r="L67" s="34"/>
      <c r="M67" s="34"/>
      <c r="N67" s="30"/>
      <c r="O67" s="34"/>
      <c r="P67" s="34"/>
      <c r="Q67" s="34"/>
      <c r="R67" s="34"/>
      <c r="S67" s="34"/>
      <c r="T67" s="34"/>
      <c r="U67" s="72"/>
      <c r="V67" s="34"/>
      <c r="W67" s="34"/>
      <c r="X67" s="34"/>
      <c r="Y67" s="34"/>
    </row>
    <row r="68" spans="1:25" ht="18">
      <c r="A68" s="30"/>
      <c r="B68" s="31" t="s">
        <v>41</v>
      </c>
      <c r="C68" s="31" t="s">
        <v>42</v>
      </c>
      <c r="D68" s="31" t="s">
        <v>43</v>
      </c>
      <c r="E68" s="31" t="s">
        <v>44</v>
      </c>
      <c r="F68" s="31" t="s">
        <v>45</v>
      </c>
      <c r="G68" s="31" t="s">
        <v>46</v>
      </c>
      <c r="H68" s="31" t="s">
        <v>72</v>
      </c>
      <c r="I68" s="31" t="s">
        <v>47</v>
      </c>
      <c r="J68" s="31" t="s">
        <v>48</v>
      </c>
      <c r="K68" s="31" t="s">
        <v>68</v>
      </c>
      <c r="L68" s="31"/>
      <c r="M68" s="34"/>
      <c r="N68" s="30"/>
      <c r="O68" s="31" t="s">
        <v>41</v>
      </c>
      <c r="P68" s="31" t="s">
        <v>42</v>
      </c>
      <c r="Q68" s="31" t="s">
        <v>43</v>
      </c>
      <c r="R68" s="31" t="s">
        <v>44</v>
      </c>
      <c r="S68" s="31" t="s">
        <v>45</v>
      </c>
      <c r="T68" s="31" t="s">
        <v>46</v>
      </c>
      <c r="U68" s="31" t="s">
        <v>72</v>
      </c>
      <c r="V68" s="31" t="s">
        <v>47</v>
      </c>
      <c r="W68" s="31" t="s">
        <v>48</v>
      </c>
      <c r="X68" s="31" t="s">
        <v>68</v>
      </c>
      <c r="Y68" s="31"/>
    </row>
    <row r="69" spans="1:25" ht="15.6">
      <c r="A69" s="32" t="s">
        <v>49</v>
      </c>
      <c r="B69" s="35">
        <v>9.1046546800040151E-3</v>
      </c>
      <c r="C69" s="35">
        <v>3.2850593271095137E-4</v>
      </c>
      <c r="D69" s="34">
        <f>0.007/2</f>
        <v>3.5000000000000001E-3</v>
      </c>
      <c r="E69" s="34">
        <v>2.8E-3</v>
      </c>
      <c r="F69" s="34">
        <f>0.01/2</f>
        <v>5.0000000000000001E-3</v>
      </c>
      <c r="G69" s="34">
        <v>5.0000000000000001E-4</v>
      </c>
      <c r="H69" s="72"/>
      <c r="I69" s="35">
        <f>0.01/2/SQRT(3)</f>
        <v>2.886751345948129E-3</v>
      </c>
      <c r="J69" s="34"/>
      <c r="K69" s="54">
        <f>SQRT(B69^2+C69^2+D69^2+E69^2+F69^2+G69^2+H69^2+I69^2+J69^2)</f>
        <v>1.1690850538916263E-2</v>
      </c>
      <c r="L69" s="75"/>
      <c r="M69" s="34"/>
      <c r="N69" s="32" t="s">
        <v>49</v>
      </c>
      <c r="O69" s="35">
        <v>2.7028250327933195E-2</v>
      </c>
      <c r="P69" s="35">
        <v>3.2312901098360732E-4</v>
      </c>
      <c r="Q69" s="34">
        <f>0.007/2</f>
        <v>3.5000000000000001E-3</v>
      </c>
      <c r="R69" s="34">
        <v>2.8E-3</v>
      </c>
      <c r="S69" s="34">
        <f>0.01/2</f>
        <v>5.0000000000000001E-3</v>
      </c>
      <c r="T69" s="34">
        <v>5.0000000000000001E-4</v>
      </c>
      <c r="U69" s="72"/>
      <c r="V69" s="35">
        <f>0.01/2/SQRT(3)</f>
        <v>2.886751345948129E-3</v>
      </c>
      <c r="W69" s="34"/>
      <c r="X69" s="63">
        <f>SQRT(O69^2+P69^2+Q69^2+R69^2+S69^2+T69^2+U69^2+V69^2+W69^2)</f>
        <v>2.8005429142944648E-2</v>
      </c>
      <c r="Y69" s="75"/>
    </row>
    <row r="70" spans="1:25" ht="15.6">
      <c r="A70" s="32" t="s">
        <v>50</v>
      </c>
      <c r="B70" s="69">
        <v>1.4E-2</v>
      </c>
      <c r="C70" s="69">
        <v>5.0000000000000001E-3</v>
      </c>
      <c r="D70" s="69">
        <f>(0.002^2+0.001^2)^0.5</f>
        <v>2.2360679774997894E-3</v>
      </c>
      <c r="E70" s="70">
        <v>4.0000000000000001E-3</v>
      </c>
      <c r="F70" s="70">
        <f>0.008/2</f>
        <v>4.0000000000000001E-3</v>
      </c>
      <c r="G70" s="70">
        <v>5.0000000000000001E-4</v>
      </c>
      <c r="H70" s="73"/>
      <c r="I70" s="69">
        <f>0.01/2/SQRT(3)</f>
        <v>2.886751345948129E-3</v>
      </c>
      <c r="J70" s="34"/>
      <c r="K70" s="54">
        <f>SQRT(B70^2+C70^2+D70^2+E70^2+F70^2+G70^2+H70^2+I70^2+J70^2)</f>
        <v>1.6327379867367982E-2</v>
      </c>
      <c r="L70" s="75"/>
      <c r="M70" s="34"/>
      <c r="N70" s="32" t="s">
        <v>50</v>
      </c>
      <c r="O70" s="69">
        <v>2.3E-2</v>
      </c>
      <c r="P70" s="69">
        <v>8.0000000000000002E-3</v>
      </c>
      <c r="Q70" s="69">
        <f>(0.002^2+0.001^2)^0.5</f>
        <v>2.2360679774997894E-3</v>
      </c>
      <c r="R70" s="70">
        <v>4.0000000000000001E-3</v>
      </c>
      <c r="S70" s="70">
        <f>0.008/2</f>
        <v>4.0000000000000001E-3</v>
      </c>
      <c r="T70" s="70">
        <v>5.0000000000000001E-4</v>
      </c>
      <c r="U70" s="73"/>
      <c r="V70" s="69">
        <f>0.01/2/SQRT(3)</f>
        <v>2.886751345948129E-3</v>
      </c>
      <c r="W70" s="34"/>
      <c r="X70" s="63">
        <f t="shared" ref="X70:X82" si="18">SQRT(O70^2+P70^2+Q70^2+R70^2+S70^2+T70^2+U70^2+V70^2+W70^2)</f>
        <v>2.5270206436302282E-2</v>
      </c>
      <c r="Y70" s="75"/>
    </row>
    <row r="71" spans="1:25" ht="15.6">
      <c r="A71" s="32" t="s">
        <v>51</v>
      </c>
      <c r="B71" s="69">
        <v>1.7999999999999999E-2</v>
      </c>
      <c r="C71" s="69">
        <v>4.0000000000000001E-3</v>
      </c>
      <c r="D71" s="69">
        <f>(0.002^2+0.001^2)^0.5</f>
        <v>2.2360679774997894E-3</v>
      </c>
      <c r="E71" s="70">
        <v>4.0000000000000001E-3</v>
      </c>
      <c r="F71" s="70">
        <f>0.008/2</f>
        <v>4.0000000000000001E-3</v>
      </c>
      <c r="G71" s="70">
        <v>5.0000000000000001E-4</v>
      </c>
      <c r="H71" s="73"/>
      <c r="I71" s="69">
        <f>0.01/2/SQRT(3)</f>
        <v>2.886751345948129E-3</v>
      </c>
      <c r="J71" s="34"/>
      <c r="K71" s="54">
        <f>SQRT(B71^2+C71^2+D71^2+E71^2+F71^2+G71^2+H71^2+I71^2+J71^2)</f>
        <v>1.9636275953788522E-2</v>
      </c>
      <c r="L71" s="75"/>
      <c r="M71" s="34"/>
      <c r="N71" s="32" t="s">
        <v>51</v>
      </c>
      <c r="O71" s="69">
        <v>2.3E-2</v>
      </c>
      <c r="P71" s="69">
        <v>6.0000000000000001E-3</v>
      </c>
      <c r="Q71" s="69">
        <f>(0.002^2+0.001^2)^0.5</f>
        <v>2.2360679774997894E-3</v>
      </c>
      <c r="R71" s="70">
        <v>4.0000000000000001E-3</v>
      </c>
      <c r="S71" s="70">
        <f>0.008/2</f>
        <v>4.0000000000000001E-3</v>
      </c>
      <c r="T71" s="70">
        <v>5.0000000000000001E-4</v>
      </c>
      <c r="U71" s="73"/>
      <c r="V71" s="69">
        <f>0.01/2/SQRT(3)</f>
        <v>2.886751345948129E-3</v>
      </c>
      <c r="W71" s="34"/>
      <c r="X71" s="63">
        <f t="shared" si="18"/>
        <v>2.4709984486707661E-2</v>
      </c>
      <c r="Y71" s="75"/>
    </row>
    <row r="72" spans="1:25" ht="15.6">
      <c r="A72" s="32" t="s">
        <v>52</v>
      </c>
      <c r="B72" s="35"/>
      <c r="C72" s="35"/>
      <c r="D72" s="34"/>
      <c r="E72" s="34"/>
      <c r="F72" s="34"/>
      <c r="G72" s="34"/>
      <c r="H72" s="72"/>
      <c r="I72" s="35"/>
      <c r="J72" s="34"/>
      <c r="K72" s="54"/>
      <c r="L72" s="75"/>
      <c r="M72" s="34"/>
      <c r="N72" s="32" t="s">
        <v>52</v>
      </c>
      <c r="O72" s="33">
        <v>8.7510000000000004E-2</v>
      </c>
      <c r="P72" s="33">
        <v>4.589E-2</v>
      </c>
      <c r="Q72" s="33">
        <v>0.151</v>
      </c>
      <c r="R72" s="33">
        <v>7.0000000000000007E-2</v>
      </c>
      <c r="S72" s="33">
        <v>2E-3</v>
      </c>
      <c r="T72" s="33"/>
      <c r="U72" s="37"/>
      <c r="V72" s="33">
        <f>0.05/SQRT(3)</f>
        <v>2.8867513459481291E-2</v>
      </c>
      <c r="W72">
        <v>2.3E-3</v>
      </c>
      <c r="X72" s="63">
        <f t="shared" si="18"/>
        <v>0.19572305825664316</v>
      </c>
      <c r="Y72" s="75"/>
    </row>
    <row r="73" spans="1:25" ht="15.6">
      <c r="A73" s="32" t="s">
        <v>53</v>
      </c>
      <c r="B73" s="35"/>
      <c r="C73" s="35"/>
      <c r="D73" s="34"/>
      <c r="E73" s="34"/>
      <c r="F73" s="34"/>
      <c r="G73" s="34"/>
      <c r="H73" s="72"/>
      <c r="I73" s="35"/>
      <c r="J73" s="34"/>
      <c r="K73" s="54"/>
      <c r="L73" s="75"/>
      <c r="M73" s="34"/>
      <c r="N73" s="32" t="s">
        <v>53</v>
      </c>
      <c r="O73" s="33">
        <v>8.3349999999999994E-2</v>
      </c>
      <c r="P73" s="33">
        <v>6.5790000000000001E-2</v>
      </c>
      <c r="Q73" s="33">
        <v>0.151</v>
      </c>
      <c r="R73" s="33">
        <v>7.0000000000000007E-2</v>
      </c>
      <c r="S73" s="33">
        <v>2E-3</v>
      </c>
      <c r="T73" s="33"/>
      <c r="U73" s="37"/>
      <c r="V73" s="33">
        <v>2.8867513459481291E-2</v>
      </c>
      <c r="W73">
        <v>2.3E-3</v>
      </c>
      <c r="X73" s="63">
        <f t="shared" si="18"/>
        <v>0.19954741274527546</v>
      </c>
      <c r="Y73" s="75"/>
    </row>
    <row r="74" spans="1:25" ht="15.6">
      <c r="A74" s="32" t="s">
        <v>54</v>
      </c>
      <c r="B74" s="37">
        <v>1.4689774459950513E-2</v>
      </c>
      <c r="C74" s="37">
        <v>3.1728245759057305E-3</v>
      </c>
      <c r="D74" s="11">
        <v>2.5000000000000001E-3</v>
      </c>
      <c r="E74" s="37">
        <f>((11/1000000*(41+273.15)^2/0.014388)*(1-0.999)/0.999)/2/SQRT(3)</f>
        <v>2.1802699690041383E-2</v>
      </c>
      <c r="F74">
        <f>0.005/2</f>
        <v>2.5000000000000001E-3</v>
      </c>
      <c r="G74" s="11">
        <v>5.0000000000000001E-4</v>
      </c>
      <c r="I74" s="37">
        <v>2.886751345948129E-3</v>
      </c>
      <c r="J74" s="34"/>
      <c r="K74" s="54">
        <f>SQRT(B74^2+C74^2+D74^2+E74^2+F74^2+G74^2+H74^2+I74^2+J74^2)</f>
        <v>2.6875589976429349E-2</v>
      </c>
      <c r="L74" s="75"/>
      <c r="M74" s="34"/>
      <c r="N74" s="32" t="s">
        <v>54</v>
      </c>
      <c r="O74" s="37">
        <v>2.8887258163601149E-2</v>
      </c>
      <c r="P74" s="37">
        <v>2.738247614807635E-3</v>
      </c>
      <c r="Q74" s="11">
        <v>2.5000000000000001E-3</v>
      </c>
      <c r="R74" s="37">
        <f>((11/1000000*(41+273.15)^2/0.014388)*(1-0.999)/0.999)/2/SQRT(3)</f>
        <v>2.1802699690041383E-2</v>
      </c>
      <c r="S74">
        <f>0.005/2</f>
        <v>2.5000000000000001E-3</v>
      </c>
      <c r="T74" s="11">
        <v>5.0000000000000001E-4</v>
      </c>
      <c r="V74" s="37">
        <v>2.886751345948129E-3</v>
      </c>
      <c r="W74" s="34"/>
      <c r="X74" s="63">
        <f t="shared" si="18"/>
        <v>3.6584323573328574E-2</v>
      </c>
      <c r="Y74" s="75"/>
    </row>
    <row r="75" spans="1:25" ht="15.6">
      <c r="A75" s="32" t="s">
        <v>55</v>
      </c>
      <c r="B75" s="37">
        <v>1.9084300519426296E-2</v>
      </c>
      <c r="C75" s="37">
        <v>3.4360932528252034E-3</v>
      </c>
      <c r="D75" s="11">
        <v>2.5000000000000001E-3</v>
      </c>
      <c r="E75" s="37">
        <f>((11/1000000*(41+273.15)^2/0.014388)*(1-0.999)/0.999)/2/SQRT(3)</f>
        <v>2.1802699690041383E-2</v>
      </c>
      <c r="F75">
        <f>0.005/2</f>
        <v>2.5000000000000001E-3</v>
      </c>
      <c r="G75" s="11">
        <v>5.0000000000000001E-4</v>
      </c>
      <c r="I75" s="37">
        <v>2.886751345948129E-3</v>
      </c>
      <c r="J75" s="34"/>
      <c r="K75" s="54">
        <f>SQRT(B75^2+C75^2+D75^2+E75^2+F75^2+G75^2+H75^2+I75^2+J75^2)</f>
        <v>2.9537405273066041E-2</v>
      </c>
      <c r="L75" s="75"/>
      <c r="M75" s="34"/>
      <c r="N75" s="32" t="s">
        <v>55</v>
      </c>
      <c r="O75" s="37">
        <v>1.6375527311718537E-2</v>
      </c>
      <c r="P75" s="37">
        <v>2.6454330060452086E-3</v>
      </c>
      <c r="Q75" s="11">
        <v>2.5000000000000001E-3</v>
      </c>
      <c r="R75" s="37">
        <f>((11/1000000*(41+273.15)^2/0.014388)*(1-0.999)/0.999)/2/SQRT(3)</f>
        <v>2.1802699690041383E-2</v>
      </c>
      <c r="S75">
        <f>0.005/2</f>
        <v>2.5000000000000001E-3</v>
      </c>
      <c r="T75" s="11">
        <v>5.0000000000000001E-4</v>
      </c>
      <c r="V75" s="37">
        <v>2.886751345948129E-3</v>
      </c>
      <c r="W75" s="34"/>
      <c r="X75" s="63">
        <f t="shared" si="18"/>
        <v>2.7777639525952833E-2</v>
      </c>
      <c r="Y75" s="75"/>
    </row>
    <row r="76" spans="1:25" ht="15.6">
      <c r="A76" s="32" t="s">
        <v>56</v>
      </c>
      <c r="B76" s="35"/>
      <c r="C76" s="35"/>
      <c r="D76" s="34"/>
      <c r="E76" s="34"/>
      <c r="F76" s="34"/>
      <c r="G76" s="34"/>
      <c r="H76" s="72"/>
      <c r="I76" s="35"/>
      <c r="J76" s="34"/>
      <c r="K76" s="54"/>
      <c r="L76" s="75"/>
      <c r="M76" s="34"/>
      <c r="N76" s="32" t="s">
        <v>56</v>
      </c>
      <c r="O76" s="76">
        <v>1.34E-2</v>
      </c>
      <c r="P76" s="76">
        <v>6.9999999999999999E-4</v>
      </c>
      <c r="Q76" s="76">
        <v>5.0000000000000001E-3</v>
      </c>
      <c r="R76" s="77">
        <v>1.7000000000000001E-2</v>
      </c>
      <c r="S76" s="77">
        <v>5.5999999999999999E-3</v>
      </c>
      <c r="T76" s="77">
        <v>1.4E-3</v>
      </c>
      <c r="U76" s="72"/>
      <c r="V76" s="35">
        <f t="shared" ref="V76:V82" si="19">0.01/2/SQRT(3)</f>
        <v>2.886751345948129E-3</v>
      </c>
      <c r="W76" s="34"/>
      <c r="X76" s="63">
        <f t="shared" si="18"/>
        <v>2.3145265894634549E-2</v>
      </c>
      <c r="Y76" s="75"/>
    </row>
    <row r="77" spans="1:25" ht="15.6">
      <c r="A77" s="32" t="s">
        <v>57</v>
      </c>
      <c r="B77" s="35"/>
      <c r="C77" s="35"/>
      <c r="D77" s="34"/>
      <c r="E77" s="34"/>
      <c r="F77" s="34"/>
      <c r="G77" s="34"/>
      <c r="H77" s="72"/>
      <c r="I77" s="35"/>
      <c r="J77" s="34"/>
      <c r="K77" s="54"/>
      <c r="L77" s="75"/>
      <c r="M77" s="34"/>
      <c r="N77" s="32" t="s">
        <v>57</v>
      </c>
      <c r="O77" s="76">
        <v>1.1299999999999999E-2</v>
      </c>
      <c r="P77" s="76">
        <v>4.0000000000000002E-4</v>
      </c>
      <c r="Q77" s="76">
        <v>5.0000000000000001E-3</v>
      </c>
      <c r="R77" s="77">
        <v>1.7000000000000001E-2</v>
      </c>
      <c r="S77" s="77">
        <v>5.5999999999999999E-3</v>
      </c>
      <c r="T77" s="77">
        <v>1.4E-3</v>
      </c>
      <c r="U77" s="72"/>
      <c r="V77" s="35">
        <f t="shared" si="19"/>
        <v>2.886751345948129E-3</v>
      </c>
      <c r="W77" s="34"/>
      <c r="X77" s="63">
        <f t="shared" si="18"/>
        <v>2.1988709223902468E-2</v>
      </c>
      <c r="Y77" s="75"/>
    </row>
    <row r="78" spans="1:25" ht="15.6">
      <c r="A78" s="32" t="s">
        <v>58</v>
      </c>
      <c r="B78" s="40">
        <v>7.9000000000000001E-2</v>
      </c>
      <c r="C78" s="37">
        <v>1.6000000000000001E-3</v>
      </c>
      <c r="D78" s="11">
        <v>0</v>
      </c>
      <c r="E78" s="40">
        <v>0.02</v>
      </c>
      <c r="F78" s="11">
        <v>7.7000000000000002E-3</v>
      </c>
      <c r="G78" s="11">
        <v>5.7999999999999996E-3</v>
      </c>
      <c r="I78" s="37">
        <v>2.886751345948129E-3</v>
      </c>
      <c r="J78" s="11">
        <v>1.2E-2</v>
      </c>
      <c r="K78" s="54">
        <f>SQRT(B78^2+C78^2+D78^2+E78^2+F78^2+G78^2+H78^2+I78^2+J78^2)</f>
        <v>8.2998935736148652E-2</v>
      </c>
      <c r="L78" s="75"/>
      <c r="M78" s="34"/>
      <c r="N78" s="32" t="s">
        <v>58</v>
      </c>
      <c r="O78" s="37">
        <v>1.7999999999999999E-2</v>
      </c>
      <c r="P78" s="37">
        <v>3.8999999999999998E-3</v>
      </c>
      <c r="Q78" s="11">
        <v>0</v>
      </c>
      <c r="R78" s="40">
        <v>0.02</v>
      </c>
      <c r="S78" s="11">
        <v>7.7000000000000002E-3</v>
      </c>
      <c r="T78" s="11">
        <v>5.7999999999999996E-3</v>
      </c>
      <c r="V78" s="37">
        <v>2.886751345948129E-3</v>
      </c>
      <c r="W78" s="11">
        <v>1.2E-2</v>
      </c>
      <c r="X78" s="63">
        <f t="shared" si="18"/>
        <v>3.1376318033404321E-2</v>
      </c>
      <c r="Y78" s="75"/>
    </row>
    <row r="79" spans="1:25" ht="15.6">
      <c r="A79" s="32" t="s">
        <v>59</v>
      </c>
      <c r="B79" s="40">
        <v>7.2999999999999995E-2</v>
      </c>
      <c r="C79" s="37">
        <v>2.5999999999999999E-3</v>
      </c>
      <c r="D79" s="11">
        <v>0</v>
      </c>
      <c r="E79" s="40">
        <v>0.02</v>
      </c>
      <c r="F79" s="11">
        <v>7.7000000000000002E-3</v>
      </c>
      <c r="G79" s="11">
        <v>5.7999999999999996E-3</v>
      </c>
      <c r="I79" s="37">
        <v>2.886751345948129E-3</v>
      </c>
      <c r="J79" s="11">
        <v>1.2E-2</v>
      </c>
      <c r="K79" s="54">
        <f>SQRT(B79^2+C79^2+D79^2+E79^2+F79^2+G79^2+H79^2+I79^2+J79^2)</f>
        <v>7.7337076058856355E-2</v>
      </c>
      <c r="L79" s="75"/>
      <c r="M79" s="34"/>
      <c r="N79" s="32" t="s">
        <v>59</v>
      </c>
      <c r="O79" s="37">
        <v>2.5000000000000001E-2</v>
      </c>
      <c r="P79" s="37">
        <v>1.2999999999999999E-3</v>
      </c>
      <c r="Q79" s="11">
        <v>0</v>
      </c>
      <c r="R79" s="40">
        <v>0.02</v>
      </c>
      <c r="S79" s="11">
        <v>7.7000000000000002E-3</v>
      </c>
      <c r="T79" s="11">
        <v>5.7999999999999996E-3</v>
      </c>
      <c r="V79" s="37">
        <v>2.886751345948129E-3</v>
      </c>
      <c r="W79" s="11">
        <v>1.2E-2</v>
      </c>
      <c r="X79" s="63">
        <f t="shared" si="18"/>
        <v>3.5664454760073558E-2</v>
      </c>
      <c r="Y79" s="75"/>
    </row>
    <row r="80" spans="1:25" ht="15.6">
      <c r="A80" s="32" t="s">
        <v>60</v>
      </c>
      <c r="B80" s="50">
        <v>5.1499999999999997E-2</v>
      </c>
      <c r="C80" s="50">
        <v>8.9999999999999998E-4</v>
      </c>
      <c r="D80" s="51">
        <v>6.4999999999999997E-3</v>
      </c>
      <c r="E80" s="50">
        <v>8.9999999999999993E-3</v>
      </c>
      <c r="F80" s="51">
        <v>2E-3</v>
      </c>
      <c r="G80" s="50">
        <v>1E-3</v>
      </c>
      <c r="H80" s="50"/>
      <c r="I80" s="50">
        <v>2.8999999999999998E-3</v>
      </c>
      <c r="J80" s="51">
        <v>1.4E-2</v>
      </c>
      <c r="K80" s="54">
        <f>SQRT(B80^2+C80^2+D80^2+E80^2+F80^2+G80^2+H80^2+I80^2+J80^2)</f>
        <v>5.4641742285545761E-2</v>
      </c>
      <c r="L80" s="75"/>
      <c r="M80" s="34"/>
      <c r="N80" s="32" t="s">
        <v>60</v>
      </c>
      <c r="O80" s="50">
        <v>6.2600000000000003E-2</v>
      </c>
      <c r="P80" s="50">
        <v>5.0000000000000001E-4</v>
      </c>
      <c r="Q80" s="51">
        <v>6.4999999999999997E-3</v>
      </c>
      <c r="R80" s="50">
        <v>8.9999999999999993E-3</v>
      </c>
      <c r="S80" s="51">
        <v>2E-3</v>
      </c>
      <c r="T80" s="50">
        <v>1E-3</v>
      </c>
      <c r="U80" s="50"/>
      <c r="V80" s="50">
        <v>2.8999999999999998E-3</v>
      </c>
      <c r="W80" s="51">
        <v>1.4E-2</v>
      </c>
      <c r="X80" s="63">
        <f t="shared" si="18"/>
        <v>6.5204831109358763E-2</v>
      </c>
      <c r="Y80" s="75"/>
    </row>
    <row r="81" spans="1:25" ht="15.6">
      <c r="A81" s="32" t="s">
        <v>61</v>
      </c>
      <c r="B81" s="50">
        <v>3.4700000000000002E-2</v>
      </c>
      <c r="C81" s="50">
        <v>5.9000000000000003E-4</v>
      </c>
      <c r="D81" s="51">
        <v>6.4999999999999997E-3</v>
      </c>
      <c r="E81" s="50">
        <v>8.9999999999999993E-3</v>
      </c>
      <c r="F81" s="51">
        <v>2E-3</v>
      </c>
      <c r="G81" s="50">
        <v>1E-3</v>
      </c>
      <c r="H81" s="50"/>
      <c r="I81" s="50">
        <v>2.8999999999999998E-3</v>
      </c>
      <c r="J81" s="51">
        <v>1.4E-2</v>
      </c>
      <c r="K81" s="54">
        <f>SQRT(B81^2+C81^2+D81^2+E81^2+F81^2+G81^2+H81^2+I81^2+J81^2)</f>
        <v>3.9205842676825607E-2</v>
      </c>
      <c r="L81" s="75"/>
      <c r="M81" s="34"/>
      <c r="N81" s="32" t="s">
        <v>61</v>
      </c>
      <c r="O81" s="50">
        <v>3.7600000000000001E-2</v>
      </c>
      <c r="P81" s="50">
        <v>8.9999999999999998E-4</v>
      </c>
      <c r="Q81" s="51">
        <v>6.4999999999999997E-3</v>
      </c>
      <c r="R81" s="50">
        <v>8.9999999999999993E-3</v>
      </c>
      <c r="S81" s="51">
        <v>2E-3</v>
      </c>
      <c r="T81" s="50">
        <v>1E-3</v>
      </c>
      <c r="U81" s="50"/>
      <c r="V81" s="50">
        <v>2.8999999999999998E-3</v>
      </c>
      <c r="W81" s="51">
        <v>1.4E-2</v>
      </c>
      <c r="X81" s="63">
        <f t="shared" si="18"/>
        <v>4.1799880382603967E-2</v>
      </c>
      <c r="Y81" s="75"/>
    </row>
    <row r="82" spans="1:25" ht="15.6">
      <c r="A82" s="32" t="s">
        <v>62</v>
      </c>
      <c r="B82" s="35">
        <v>1.1180339887500154E-2</v>
      </c>
      <c r="C82" s="35">
        <v>0</v>
      </c>
      <c r="D82" s="34">
        <f>0.007/2</f>
        <v>3.5000000000000001E-3</v>
      </c>
      <c r="E82" s="34">
        <v>2.8E-3</v>
      </c>
      <c r="F82" s="34">
        <f>0.01/2</f>
        <v>5.0000000000000001E-3</v>
      </c>
      <c r="G82" s="34">
        <v>5.0000000000000001E-4</v>
      </c>
      <c r="H82" s="72"/>
      <c r="I82" s="35">
        <f>0.01/2/SQRT(3)</f>
        <v>2.886751345948129E-3</v>
      </c>
      <c r="J82" s="34"/>
      <c r="K82" s="54">
        <f>SQRT(B82^2+C82^2+D82^2+E82^2+F82^2+G82^2+H82^2+I82^2+J82^2)</f>
        <v>1.3366874478851079E-2</v>
      </c>
      <c r="L82" s="75"/>
      <c r="M82" s="34"/>
      <c r="N82" s="32" t="s">
        <v>62</v>
      </c>
      <c r="O82" s="35">
        <v>2.4942038071455133E-2</v>
      </c>
      <c r="P82" s="35">
        <v>0</v>
      </c>
      <c r="Q82" s="34">
        <f>0.007/2</f>
        <v>3.5000000000000001E-3</v>
      </c>
      <c r="R82" s="34">
        <v>2.8E-3</v>
      </c>
      <c r="S82" s="34">
        <f>0.01/2</f>
        <v>5.0000000000000001E-3</v>
      </c>
      <c r="T82" s="34">
        <v>5.0000000000000001E-4</v>
      </c>
      <c r="U82" s="72"/>
      <c r="V82" s="35">
        <f t="shared" si="19"/>
        <v>2.886751345948129E-3</v>
      </c>
      <c r="W82" s="34"/>
      <c r="X82" s="63">
        <f t="shared" si="18"/>
        <v>2.5995741891533902E-2</v>
      </c>
      <c r="Y82" s="75"/>
    </row>
  </sheetData>
  <mergeCells count="4">
    <mergeCell ref="A3:D3"/>
    <mergeCell ref="E3:J3"/>
    <mergeCell ref="N3:Q3"/>
    <mergeCell ref="R3:W3"/>
  </mergeCells>
  <phoneticPr fontId="2" type="noConversion"/>
  <pageMargins left="0.36" right="0.31" top="0.984251969" bottom="0.984251969" header="0.5" footer="0.5"/>
  <pageSetup paperSize="9" orientation="landscape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35,5 °C</vt:lpstr>
      <vt:lpstr>38,0 °C</vt:lpstr>
      <vt:lpstr>41,0 °C</vt:lpstr>
      <vt:lpstr>35,5 °C BBR ILC w local IRET</vt:lpstr>
      <vt:lpstr>38,0 °C BBR ILC w local IRET</vt:lpstr>
      <vt:lpstr>41,0 °C BBR ILC w local IRET</vt:lpstr>
      <vt:lpstr>35,5 °C IRET+transfer BB</vt:lpstr>
      <vt:lpstr>35,5 °C IRET+local BB</vt:lpstr>
      <vt:lpstr>38,0 °C IRET+transfer BB</vt:lpstr>
      <vt:lpstr>38,0 °C IRET+local BB</vt:lpstr>
      <vt:lpstr>41,0 °C IRET+transfer BB</vt:lpstr>
      <vt:lpstr>41,0 °C IRET+local BB</vt:lpstr>
    </vt:vector>
  </TitlesOfParts>
  <Company>UL/FE-LMK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</dc:creator>
  <cp:lastModifiedBy>royss01</cp:lastModifiedBy>
  <cp:lastPrinted>2009-10-01T09:32:29Z</cp:lastPrinted>
  <dcterms:created xsi:type="dcterms:W3CDTF">2008-12-09T17:04:06Z</dcterms:created>
  <dcterms:modified xsi:type="dcterms:W3CDTF">2011-04-26T07:42:43Z</dcterms:modified>
</cp:coreProperties>
</file>